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14" activeTab="5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'2部门收入总体情况表'!$A$1:$S$27</definedName>
    <definedName name="_xlnm.Print_Area" localSheetId="2">'3部门支出总体情况表'!$A$1:$M$27</definedName>
    <definedName name="_xlnm.Print_Area" localSheetId="3">'4财政拨款收支总体情况表'!$A$2:$L$32</definedName>
    <definedName name="_xlnm.Print_Area" localSheetId="4">'5一般公共预算支出情况表'!$A$1:$M$27</definedName>
    <definedName name="_xlnm.Print_Area" localSheetId="5">'6一般公共预算基本支出情况表'!$A$1:$E$49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44525"/>
</workbook>
</file>

<file path=xl/sharedStrings.xml><?xml version="1.0" encoding="utf-8"?>
<sst xmlns="http://schemas.openxmlformats.org/spreadsheetml/2006/main" count="599" uniqueCount="189">
  <si>
    <t>预算01表</t>
  </si>
  <si>
    <t>部门收支总体情况表</t>
  </si>
  <si>
    <t>单位名称：洛阳伊滨区管理委员会组织人事局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</si>
  <si>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</si>
  <si>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</si>
  <si>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</si>
  <si>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</si>
  <si>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</si>
  <si>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</si>
  <si>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</si>
  <si>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</si>
  <si>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</si>
  <si>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</si>
  <si>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</si>
  <si>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</si>
  <si>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</si>
  <si>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</si>
  <si>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</si>
  <si>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</si>
  <si>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</si>
  <si>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</si>
  <si>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</si>
  <si>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</si>
  <si>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</si>
  <si>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</si>
  <si>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</si>
  <si>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</si>
  <si>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</si>
  <si>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</si>
  <si>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</si>
  <si>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</si>
  <si>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</si>
  <si>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</si>
  <si>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</si>
  <si>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</si>
  <si>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</si>
  <si>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</si>
  <si>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</si>
  <si>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</si>
  <si>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</si>
  <si>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</si>
  <si>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</si>
  <si>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</si>
  <si>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</si>
  <si>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</si>
  <si>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</si>
  <si>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</si>
  <si>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</si>
  <si>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</si>
  <si>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</si>
  <si>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</si>
  <si>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03</t>
  </si>
  <si>
    <t>01</t>
  </si>
  <si>
    <t>101043</t>
  </si>
  <si>
    <t>行政运行</t>
  </si>
  <si>
    <t>02</t>
  </si>
  <si>
    <t>一般行政管理事务</t>
  </si>
  <si>
    <t>201</t>
  </si>
  <si>
    <t>10</t>
  </si>
  <si>
    <t>50</t>
  </si>
  <si>
    <t>事业运行</t>
  </si>
  <si>
    <t>99</t>
  </si>
  <si>
    <t>其它人力资源事务支出</t>
  </si>
  <si>
    <t>32</t>
  </si>
  <si>
    <t>04</t>
  </si>
  <si>
    <t>公务员事务</t>
  </si>
  <si>
    <t>05</t>
  </si>
  <si>
    <t>劳动保障监察</t>
  </si>
  <si>
    <t>208</t>
  </si>
  <si>
    <t>06</t>
  </si>
  <si>
    <t>就业管理事务</t>
  </si>
  <si>
    <t>12</t>
  </si>
  <si>
    <t>劳动人事争议调解仲裁</t>
  </si>
  <si>
    <t>机关事业单位基本养老保险缴费支出</t>
  </si>
  <si>
    <t>机关事业单位职业年金缴费支出</t>
  </si>
  <si>
    <t>27</t>
  </si>
  <si>
    <t>财政对失业保险基金的补助</t>
  </si>
  <si>
    <t>财政对工伤保险基金的补助</t>
  </si>
  <si>
    <t>财政对生育保险基金的补助</t>
  </si>
  <si>
    <t>其他社会保障和就业支出</t>
  </si>
  <si>
    <t>210</t>
  </si>
  <si>
    <t>11</t>
  </si>
  <si>
    <t>行政单位医疗</t>
  </si>
  <si>
    <t>公务员医疗救助</t>
  </si>
  <si>
    <t>213</t>
  </si>
  <si>
    <t>07</t>
  </si>
  <si>
    <t>对村集体经济组织的补助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</si>
  <si>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</si>
  <si>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</si>
  <si>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</si>
  <si>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</si>
  <si>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</si>
  <si>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</si>
  <si>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</si>
  <si>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</si>
  <si>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</si>
  <si>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</si>
  <si>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</si>
  <si>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</si>
  <si>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</si>
  <si>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项       目(科目)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</si>
  <si>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</si>
  <si>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</si>
  <si>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</si>
  <si>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</si>
  <si>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</si>
  <si>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</si>
  <si>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</si>
  <si>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</si>
  <si>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</si>
  <si>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</si>
  <si>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</si>
  <si>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</si>
  <si>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</si>
  <si>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</si>
  <si>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</si>
  <si>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</si>
  <si>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</si>
  <si>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</si>
  <si>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</si>
  <si>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</si>
  <si>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</si>
  <si>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</si>
  <si>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</si>
  <si>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</si>
  <si>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</si>
  <si>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</si>
  <si>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</si>
  <si>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</si>
  <si>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</si>
  <si>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</si>
  <si>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</si>
  <si>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</si>
  <si>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</si>
  <si>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</si>
  <si>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</si>
  <si>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</si>
  <si>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</si>
  <si>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</si>
  <si>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</si>
  <si>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</si>
  <si>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</si>
  <si>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</si>
  <si>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</si>
  <si>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</si>
  <si>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</si>
  <si>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</si>
  <si>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</si>
  <si>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</si>
  <si>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</si>
  <si>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</si>
  <si>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</si>
  <si>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</si>
  <si>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</si>
  <si>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</si>
  <si>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</si>
  <si>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</si>
  <si>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</si>
  <si>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</si>
  <si>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</si>
  <si>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</si>
  <si>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</si>
  <si>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</si>
  <si>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</si>
  <si>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</si>
  <si>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</si>
  <si>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</si>
  <si>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>303</t>
  </si>
  <si>
    <t xml:space="preserve">  生活补助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</si>
  <si>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</si>
  <si>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</si>
  <si>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</si>
  <si>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</si>
  <si>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</si>
  <si>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</si>
  <si>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</si>
  <si>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</si>
  <si>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</si>
  <si>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</si>
  <si>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</si>
  <si>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</si>
  <si>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</si>
  <si>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</si>
  <si>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</si>
  <si>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</si>
  <si>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</si>
  <si>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单位名称：</t>
  </si>
  <si>
    <t>伊滨区组织人事局</t>
  </si>
  <si>
    <t>无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</si>
</sst>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_);[Red]\(#,##0.0\)"/>
    <numFmt numFmtId="177" formatCode="0000"/>
    <numFmt numFmtId="178" formatCode="00"/>
    <numFmt numFmtId="179" formatCode="#,##0.0_ "/>
    <numFmt numFmtId="180" formatCode="0.00_ "/>
    <numFmt numFmtId="181" formatCode="#,##0.00_ "/>
    <numFmt numFmtId="182" formatCode=";;"/>
    <numFmt numFmtId="183" formatCode="* #,##0.00;* \-#,##0.00;* &quot;&quot;??;@"/>
    <numFmt numFmtId="184" formatCode="#,##0.0"/>
    <numFmt numFmtId="185" formatCode="0.0_);[Red]\(0.0\)"/>
  </numFmts>
  <fonts count="3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4" borderId="27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6" borderId="3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0" borderId="28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20" borderId="27" applyNumberFormat="0" applyAlignment="0" applyProtection="0">
      <alignment vertical="center"/>
    </xf>
    <xf numFmtId="0" fontId="23" fillId="27" borderId="3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5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0" fillId="0" borderId="0" xfId="75" applyFont="1"/>
    <xf numFmtId="0" fontId="0" fillId="0" borderId="0" xfId="75" applyFont="1" applyFill="1"/>
    <xf numFmtId="0" fontId="1" fillId="0" borderId="0" xfId="75"/>
    <xf numFmtId="178" fontId="2" fillId="0" borderId="0" xfId="75" applyNumberFormat="1" applyFont="1" applyFill="1" applyAlignment="1" applyProtection="1">
      <alignment horizontal="center" vertical="center"/>
    </xf>
    <xf numFmtId="177" fontId="2" fillId="0" borderId="0" xfId="75" applyNumberFormat="1" applyFont="1" applyFill="1" applyAlignment="1" applyProtection="1">
      <alignment horizontal="center" vertical="center"/>
    </xf>
    <xf numFmtId="0" fontId="2" fillId="0" borderId="0" xfId="75" applyNumberFormat="1" applyFont="1" applyFill="1" applyAlignment="1" applyProtection="1">
      <alignment horizontal="right" vertical="center"/>
    </xf>
    <xf numFmtId="0" fontId="2" fillId="0" borderId="0" xfId="75" applyNumberFormat="1" applyFont="1" applyFill="1" applyAlignment="1" applyProtection="1">
      <alignment horizontal="left" vertical="center" wrapText="1"/>
    </xf>
    <xf numFmtId="176" fontId="2" fillId="0" borderId="0" xfId="75" applyNumberFormat="1" applyFont="1" applyFill="1" applyAlignment="1" applyProtection="1">
      <alignment vertical="center"/>
    </xf>
    <xf numFmtId="0" fontId="3" fillId="0" borderId="0" xfId="75" applyNumberFormat="1" applyFont="1" applyFill="1" applyAlignment="1" applyProtection="1">
      <alignment horizontal="center" vertical="center"/>
    </xf>
    <xf numFmtId="178" fontId="2" fillId="0" borderId="1" xfId="75" applyNumberFormat="1" applyFont="1" applyFill="1" applyBorder="1" applyAlignment="1" applyProtection="1"/>
    <xf numFmtId="178" fontId="2" fillId="2" borderId="1" xfId="75" applyNumberFormat="1" applyFont="1" applyFill="1" applyBorder="1" applyAlignment="1" applyProtection="1"/>
    <xf numFmtId="176" fontId="2" fillId="0" borderId="1" xfId="75" applyNumberFormat="1" applyFont="1" applyFill="1" applyBorder="1" applyAlignment="1" applyProtection="1">
      <alignment vertical="center"/>
    </xf>
    <xf numFmtId="0" fontId="2" fillId="0" borderId="2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Continuous" vertical="center"/>
    </xf>
    <xf numFmtId="178" fontId="2" fillId="0" borderId="3" xfId="75" applyNumberFormat="1" applyFont="1" applyFill="1" applyBorder="1" applyAlignment="1" applyProtection="1">
      <alignment horizontal="center" vertical="center"/>
    </xf>
    <xf numFmtId="177" fontId="2" fillId="0" borderId="3" xfId="75" applyNumberFormat="1" applyFont="1" applyFill="1" applyBorder="1" applyAlignment="1" applyProtection="1">
      <alignment horizontal="center" vertical="center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3" xfId="75" applyNumberFormat="1" applyFont="1" applyFill="1" applyBorder="1" applyAlignment="1" applyProtection="1">
      <alignment horizontal="center" vertical="center"/>
    </xf>
    <xf numFmtId="49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49" fontId="2" fillId="0" borderId="3" xfId="75" applyNumberFormat="1" applyFont="1" applyFill="1" applyBorder="1" applyAlignment="1" applyProtection="1">
      <alignment horizontal="center" vertical="center" wrapText="1"/>
    </xf>
    <xf numFmtId="176" fontId="2" fillId="0" borderId="3" xfId="75" applyNumberFormat="1" applyFont="1" applyFill="1" applyBorder="1" applyAlignment="1" applyProtection="1">
      <alignment horizontal="center" vertical="center" wrapText="1"/>
    </xf>
    <xf numFmtId="176" fontId="2" fillId="0" borderId="3" xfId="75" applyNumberFormat="1" applyFont="1" applyFill="1" applyBorder="1" applyAlignment="1" applyProtection="1">
      <alignment horizontal="right" vertical="center" wrapText="1"/>
    </xf>
    <xf numFmtId="0" fontId="0" fillId="0" borderId="3" xfId="75" applyFont="1" applyFill="1" applyBorder="1"/>
    <xf numFmtId="0" fontId="0" fillId="0" borderId="3" xfId="75" applyFont="1" applyBorder="1"/>
    <xf numFmtId="0" fontId="0" fillId="0" borderId="3" xfId="0" applyBorder="1">
      <alignment vertical="center"/>
    </xf>
    <xf numFmtId="179" fontId="2" fillId="0" borderId="0" xfId="75" applyNumberFormat="1" applyFont="1" applyFill="1" applyAlignment="1" applyProtection="1">
      <alignment vertical="center"/>
    </xf>
    <xf numFmtId="176" fontId="2" fillId="0" borderId="0" xfId="75" applyNumberFormat="1" applyFont="1" applyFill="1" applyAlignment="1" applyProtection="1">
      <alignment horizontal="right" vertical="center"/>
    </xf>
    <xf numFmtId="176" fontId="2" fillId="0" borderId="0" xfId="75" applyNumberFormat="1" applyFont="1" applyFill="1" applyAlignment="1" applyProtection="1">
      <alignment horizontal="right"/>
    </xf>
    <xf numFmtId="0" fontId="2" fillId="0" borderId="5" xfId="75" applyNumberFormat="1" applyFont="1" applyFill="1" applyBorder="1" applyAlignment="1" applyProtection="1">
      <alignment horizontal="centerContinuous" vertical="center"/>
    </xf>
    <xf numFmtId="0" fontId="2" fillId="0" borderId="6" xfId="75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176" fontId="2" fillId="3" borderId="0" xfId="75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79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>
      <alignment vertical="center"/>
    </xf>
    <xf numFmtId="0" fontId="2" fillId="3" borderId="7" xfId="0" applyFont="1" applyFill="1" applyBorder="1" applyAlignment="1">
      <alignment horizontal="left" vertical="center" wrapText="1"/>
    </xf>
    <xf numFmtId="0" fontId="5" fillId="3" borderId="0" xfId="71" applyFill="1">
      <alignment vertical="center"/>
    </xf>
    <xf numFmtId="0" fontId="6" fillId="3" borderId="0" xfId="71" applyFont="1" applyFill="1" applyAlignment="1">
      <alignment horizontal="right" vertical="center"/>
    </xf>
    <xf numFmtId="0" fontId="7" fillId="3" borderId="0" xfId="71" applyFont="1" applyFill="1" applyAlignment="1">
      <alignment horizontal="center" vertical="center"/>
    </xf>
    <xf numFmtId="0" fontId="6" fillId="3" borderId="0" xfId="71" applyFont="1" applyFill="1">
      <alignment vertical="center"/>
    </xf>
    <xf numFmtId="0" fontId="6" fillId="3" borderId="6" xfId="71" applyFont="1" applyFill="1" applyBorder="1" applyAlignment="1">
      <alignment horizontal="center" vertical="center" wrapText="1"/>
    </xf>
    <xf numFmtId="0" fontId="6" fillId="3" borderId="5" xfId="71" applyFont="1" applyFill="1" applyBorder="1" applyAlignment="1">
      <alignment horizontal="center" vertical="center" wrapText="1"/>
    </xf>
    <xf numFmtId="0" fontId="6" fillId="3" borderId="8" xfId="71" applyFont="1" applyFill="1" applyBorder="1" applyAlignment="1">
      <alignment horizontal="center" vertical="center" wrapText="1"/>
    </xf>
    <xf numFmtId="0" fontId="6" fillId="3" borderId="3" xfId="71" applyFont="1" applyFill="1" applyBorder="1" applyAlignment="1">
      <alignment horizontal="center" vertical="center" wrapText="1"/>
    </xf>
    <xf numFmtId="0" fontId="6" fillId="3" borderId="2" xfId="71" applyFont="1" applyFill="1" applyBorder="1" applyAlignment="1">
      <alignment horizontal="center" vertical="center" wrapText="1"/>
    </xf>
    <xf numFmtId="0" fontId="5" fillId="0" borderId="0" xfId="71" applyFill="1">
      <alignment vertical="center"/>
    </xf>
    <xf numFmtId="49" fontId="6" fillId="3" borderId="3" xfId="71" applyNumberFormat="1" applyFont="1" applyFill="1" applyBorder="1" applyAlignment="1">
      <alignment horizontal="left" vertical="center" wrapText="1"/>
    </xf>
    <xf numFmtId="0" fontId="6" fillId="3" borderId="3" xfId="71" applyFont="1" applyFill="1" applyBorder="1" applyAlignment="1">
      <alignment vertical="center" wrapText="1"/>
    </xf>
    <xf numFmtId="180" fontId="6" fillId="3" borderId="3" xfId="71" applyNumberFormat="1" applyFont="1" applyFill="1" applyBorder="1" applyAlignment="1">
      <alignment vertical="center" wrapText="1"/>
    </xf>
    <xf numFmtId="178" fontId="2" fillId="0" borderId="8" xfId="75" applyNumberFormat="1" applyFont="1" applyFill="1" applyBorder="1" applyAlignment="1" applyProtection="1">
      <alignment horizontal="center" vertical="center"/>
    </xf>
    <xf numFmtId="177" fontId="2" fillId="0" borderId="8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 wrapText="1"/>
    </xf>
    <xf numFmtId="0" fontId="2" fillId="0" borderId="8" xfId="75" applyNumberFormat="1" applyFont="1" applyFill="1" applyBorder="1" applyAlignment="1" applyProtection="1">
      <alignment horizontal="center" vertical="center"/>
    </xf>
    <xf numFmtId="0" fontId="2" fillId="0" borderId="3" xfId="76" applyNumberFormat="1" applyFont="1" applyFill="1" applyBorder="1" applyAlignment="1" applyProtection="1">
      <alignment horizontal="left" vertical="center" wrapText="1"/>
    </xf>
    <xf numFmtId="181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181" fontId="2" fillId="0" borderId="4" xfId="77" applyNumberFormat="1" applyFont="1" applyFill="1" applyBorder="1" applyAlignment="1" applyProtection="1">
      <alignment horizontal="right" vertical="center" wrapText="1"/>
    </xf>
    <xf numFmtId="182" fontId="2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76" applyNumberFormat="1" applyFont="1" applyFill="1" applyAlignment="1" applyProtection="1">
      <alignment horizontal="center" vertical="center" wrapText="1"/>
    </xf>
    <xf numFmtId="182" fontId="2" fillId="0" borderId="0" xfId="0" applyNumberFormat="1" applyFont="1" applyFill="1" applyAlignment="1" applyProtection="1">
      <alignment horizontal="left" vertical="center"/>
    </xf>
    <xf numFmtId="181" fontId="2" fillId="0" borderId="0" xfId="77" applyNumberFormat="1" applyFont="1" applyFill="1" applyAlignment="1" applyProtection="1">
      <alignment horizontal="right" vertical="center" wrapText="1"/>
    </xf>
    <xf numFmtId="181" fontId="2" fillId="0" borderId="6" xfId="77" applyNumberFormat="1" applyFont="1" applyFill="1" applyBorder="1" applyAlignment="1" applyProtection="1">
      <alignment horizontal="right" vertical="center" wrapText="1"/>
    </xf>
    <xf numFmtId="181" fontId="8" fillId="0" borderId="3" xfId="0" applyNumberFormat="1" applyFont="1" applyFill="1" applyBorder="1" applyAlignment="1">
      <alignment horizontal="right" vertical="center" wrapText="1"/>
    </xf>
    <xf numFmtId="181" fontId="8" fillId="0" borderId="0" xfId="0" applyNumberFormat="1" applyFont="1" applyFill="1" applyAlignment="1">
      <alignment horizontal="right" vertical="center" wrapText="1"/>
    </xf>
    <xf numFmtId="0" fontId="0" fillId="3" borderId="0" xfId="74" applyFont="1" applyFill="1"/>
    <xf numFmtId="0" fontId="1" fillId="3" borderId="0" xfId="74" applyFill="1" applyAlignment="1">
      <alignment wrapText="1"/>
    </xf>
    <xf numFmtId="0" fontId="1" fillId="3" borderId="0" xfId="74" applyFill="1"/>
    <xf numFmtId="183" fontId="4" fillId="3" borderId="0" xfId="74" applyNumberFormat="1" applyFont="1" applyFill="1" applyAlignment="1" applyProtection="1">
      <alignment vertical="center" wrapText="1"/>
    </xf>
    <xf numFmtId="183" fontId="4" fillId="3" borderId="0" xfId="74" applyNumberFormat="1" applyFont="1" applyFill="1" applyAlignment="1" applyProtection="1">
      <alignment horizontal="right" vertical="center"/>
    </xf>
    <xf numFmtId="176" fontId="4" fillId="3" borderId="0" xfId="74" applyNumberFormat="1" applyFont="1" applyFill="1" applyAlignment="1" applyProtection="1">
      <alignment horizontal="right" vertical="center"/>
    </xf>
    <xf numFmtId="176" fontId="4" fillId="3" borderId="0" xfId="74" applyNumberFormat="1" applyFont="1" applyFill="1" applyAlignment="1" applyProtection="1">
      <alignment vertical="center"/>
    </xf>
    <xf numFmtId="183" fontId="3" fillId="3" borderId="0" xfId="74" applyNumberFormat="1" applyFont="1" applyFill="1" applyAlignment="1" applyProtection="1">
      <alignment horizontal="center" vertical="center" wrapText="1"/>
    </xf>
    <xf numFmtId="183" fontId="2" fillId="3" borderId="1" xfId="74" applyNumberFormat="1" applyFont="1" applyFill="1" applyBorder="1" applyAlignment="1" applyProtection="1">
      <alignment vertical="center" wrapText="1"/>
    </xf>
    <xf numFmtId="183" fontId="3" fillId="3" borderId="1" xfId="74" applyNumberFormat="1" applyFont="1" applyFill="1" applyBorder="1" applyAlignment="1" applyProtection="1">
      <alignment vertical="center" wrapText="1"/>
    </xf>
    <xf numFmtId="183" fontId="2" fillId="3" borderId="6" xfId="74" applyNumberFormat="1" applyFont="1" applyFill="1" applyBorder="1" applyAlignment="1" applyProtection="1">
      <alignment horizontal="center" vertical="center" wrapText="1"/>
    </xf>
    <xf numFmtId="183" fontId="2" fillId="3" borderId="4" xfId="74" applyNumberFormat="1" applyFont="1" applyFill="1" applyBorder="1" applyAlignment="1" applyProtection="1">
      <alignment horizontal="center" vertical="center" wrapText="1"/>
    </xf>
    <xf numFmtId="183" fontId="2" fillId="3" borderId="5" xfId="74" applyNumberFormat="1" applyFont="1" applyFill="1" applyBorder="1" applyAlignment="1" applyProtection="1">
      <alignment horizontal="center" vertical="center" wrapText="1"/>
    </xf>
    <xf numFmtId="183" fontId="2" fillId="3" borderId="3" xfId="74" applyNumberFormat="1" applyFont="1" applyFill="1" applyBorder="1" applyAlignment="1" applyProtection="1">
      <alignment horizontal="centerContinuous" vertical="center"/>
    </xf>
    <xf numFmtId="183" fontId="2" fillId="3" borderId="8" xfId="74" applyNumberFormat="1" applyFont="1" applyFill="1" applyBorder="1" applyAlignment="1" applyProtection="1">
      <alignment horizontal="centerContinuous" vertical="center"/>
    </xf>
    <xf numFmtId="183" fontId="2" fillId="3" borderId="10" xfId="74" applyNumberFormat="1" applyFont="1" applyFill="1" applyBorder="1" applyAlignment="1" applyProtection="1">
      <alignment horizontal="center" vertical="center" wrapText="1"/>
    </xf>
    <xf numFmtId="183" fontId="2" fillId="3" borderId="11" xfId="74" applyNumberFormat="1" applyFont="1" applyFill="1" applyBorder="1" applyAlignment="1" applyProtection="1">
      <alignment horizontal="center" vertical="center" wrapText="1"/>
    </xf>
    <xf numFmtId="183" fontId="2" fillId="3" borderId="6" xfId="74" applyNumberFormat="1" applyFont="1" applyFill="1" applyBorder="1" applyAlignment="1" applyProtection="1">
      <alignment horizontal="center" vertical="center"/>
    </xf>
    <xf numFmtId="0" fontId="2" fillId="3" borderId="3" xfId="74" applyNumberFormat="1" applyFont="1" applyFill="1" applyBorder="1" applyAlignment="1" applyProtection="1">
      <alignment horizontal="center" vertical="center"/>
    </xf>
    <xf numFmtId="176" fontId="2" fillId="3" borderId="3" xfId="74" applyNumberFormat="1" applyFont="1" applyFill="1" applyBorder="1" applyAlignment="1" applyProtection="1">
      <alignment horizontal="centerContinuous" vertical="center"/>
    </xf>
    <xf numFmtId="183" fontId="2" fillId="3" borderId="12" xfId="74" applyNumberFormat="1" applyFont="1" applyFill="1" applyBorder="1" applyAlignment="1" applyProtection="1">
      <alignment horizontal="center" vertical="center" wrapText="1"/>
    </xf>
    <xf numFmtId="183" fontId="2" fillId="3" borderId="13" xfId="74" applyNumberFormat="1" applyFont="1" applyFill="1" applyBorder="1" applyAlignment="1" applyProtection="1">
      <alignment horizontal="center" vertical="center" wrapText="1"/>
    </xf>
    <xf numFmtId="183" fontId="2" fillId="3" borderId="10" xfId="74" applyNumberFormat="1" applyFont="1" applyFill="1" applyBorder="1" applyAlignment="1" applyProtection="1">
      <alignment horizontal="center" vertical="center"/>
    </xf>
    <xf numFmtId="176" fontId="2" fillId="3" borderId="6" xfId="74" applyNumberFormat="1" applyFont="1" applyFill="1" applyBorder="1" applyAlignment="1" applyProtection="1">
      <alignment horizontal="center" vertical="center"/>
    </xf>
    <xf numFmtId="176" fontId="2" fillId="3" borderId="4" xfId="74" applyNumberFormat="1" applyFont="1" applyFill="1" applyBorder="1" applyAlignment="1" applyProtection="1">
      <alignment horizontal="center" vertical="center"/>
    </xf>
    <xf numFmtId="183" fontId="2" fillId="3" borderId="14" xfId="74" applyNumberFormat="1" applyFont="1" applyFill="1" applyBorder="1" applyAlignment="1" applyProtection="1">
      <alignment horizontal="center" vertical="center" wrapText="1"/>
    </xf>
    <xf numFmtId="183" fontId="2" fillId="3" borderId="15" xfId="74" applyNumberFormat="1" applyFont="1" applyFill="1" applyBorder="1" applyAlignment="1" applyProtection="1">
      <alignment horizontal="center" vertical="center" wrapText="1"/>
    </xf>
    <xf numFmtId="176" fontId="2" fillId="3" borderId="3" xfId="74" applyNumberFormat="1" applyFont="1" applyFill="1" applyBorder="1" applyAlignment="1" applyProtection="1">
      <alignment horizontal="center" vertical="center" wrapText="1"/>
    </xf>
    <xf numFmtId="49" fontId="2" fillId="3" borderId="3" xfId="74" applyNumberFormat="1" applyFont="1" applyFill="1" applyBorder="1" applyAlignment="1">
      <alignment horizontal="center" vertical="center"/>
    </xf>
    <xf numFmtId="49" fontId="2" fillId="3" borderId="3" xfId="74" applyNumberFormat="1" applyFont="1" applyFill="1" applyBorder="1" applyAlignment="1">
      <alignment horizontal="center" vertical="center" wrapText="1"/>
    </xf>
    <xf numFmtId="0" fontId="2" fillId="3" borderId="8" xfId="74" applyFont="1" applyFill="1" applyBorder="1" applyAlignment="1">
      <alignment horizontal="center" vertical="center" wrapText="1"/>
    </xf>
    <xf numFmtId="0" fontId="2" fillId="3" borderId="3" xfId="72" applyFont="1" applyFill="1" applyBorder="1" applyAlignment="1">
      <alignment horizontal="left" vertical="center"/>
    </xf>
    <xf numFmtId="181" fontId="8" fillId="0" borderId="3" xfId="0" applyNumberFormat="1" applyFont="1" applyBorder="1" applyAlignment="1">
      <alignment horizontal="right" vertical="center" wrapText="1"/>
    </xf>
    <xf numFmtId="0" fontId="2" fillId="3" borderId="5" xfId="70" applyFont="1" applyFill="1" applyBorder="1">
      <alignment vertical="center"/>
    </xf>
    <xf numFmtId="179" fontId="2" fillId="3" borderId="3" xfId="74" applyNumberFormat="1" applyFont="1" applyFill="1" applyBorder="1" applyAlignment="1">
      <alignment horizontal="right" vertical="center" wrapText="1"/>
    </xf>
    <xf numFmtId="0" fontId="2" fillId="3" borderId="9" xfId="74" applyFont="1" applyFill="1" applyBorder="1" applyAlignment="1">
      <alignment horizontal="center" vertical="center" wrapText="1"/>
    </xf>
    <xf numFmtId="181" fontId="2" fillId="0" borderId="3" xfId="72" applyNumberFormat="1" applyFont="1" applyFill="1" applyBorder="1" applyAlignment="1">
      <alignment horizontal="right" vertical="center" wrapText="1"/>
    </xf>
    <xf numFmtId="0" fontId="2" fillId="3" borderId="3" xfId="70" applyFont="1" applyFill="1" applyBorder="1">
      <alignment vertical="center"/>
    </xf>
    <xf numFmtId="0" fontId="2" fillId="3" borderId="3" xfId="72" applyFont="1" applyFill="1" applyBorder="1" applyAlignment="1">
      <alignment horizontal="left" vertical="center" wrapText="1"/>
    </xf>
    <xf numFmtId="176" fontId="2" fillId="3" borderId="3" xfId="74" applyNumberFormat="1" applyFont="1" applyFill="1" applyBorder="1" applyAlignment="1" applyProtection="1">
      <alignment horizontal="right" vertical="center" wrapText="1"/>
    </xf>
    <xf numFmtId="179" fontId="2" fillId="3" borderId="3" xfId="74" applyNumberFormat="1" applyFont="1" applyFill="1" applyBorder="1" applyAlignment="1" applyProtection="1">
      <alignment horizontal="right" vertical="center" wrapText="1"/>
    </xf>
    <xf numFmtId="0" fontId="2" fillId="3" borderId="3" xfId="74" applyFont="1" applyFill="1" applyBorder="1" applyAlignment="1">
      <alignment horizontal="left" vertical="center" wrapText="1"/>
    </xf>
    <xf numFmtId="0" fontId="2" fillId="3" borderId="0" xfId="0" applyFont="1" applyFill="1">
      <alignment vertical="center"/>
    </xf>
    <xf numFmtId="184" fontId="2" fillId="3" borderId="3" xfId="74" applyNumberFormat="1" applyFont="1" applyFill="1" applyBorder="1"/>
    <xf numFmtId="0" fontId="2" fillId="3" borderId="3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9" fontId="2" fillId="3" borderId="3" xfId="74" applyNumberFormat="1" applyFont="1" applyFill="1" applyBorder="1" applyAlignment="1">
      <alignment horizontal="right" vertical="center"/>
    </xf>
    <xf numFmtId="184" fontId="2" fillId="3" borderId="3" xfId="74" applyNumberFormat="1" applyFont="1" applyFill="1" applyBorder="1" applyAlignment="1">
      <alignment horizontal="right" vertical="center" wrapText="1"/>
    </xf>
    <xf numFmtId="0" fontId="2" fillId="3" borderId="6" xfId="74" applyFont="1" applyFill="1" applyBorder="1" applyAlignment="1">
      <alignment horizontal="left" vertical="center" wrapText="1"/>
    </xf>
    <xf numFmtId="0" fontId="2" fillId="3" borderId="5" xfId="74" applyFont="1" applyFill="1" applyBorder="1" applyAlignment="1">
      <alignment horizontal="left" vertical="center" wrapText="1"/>
    </xf>
    <xf numFmtId="0" fontId="2" fillId="3" borderId="3" xfId="70" applyFont="1" applyFill="1" applyBorder="1" applyAlignment="1">
      <alignment horizontal="center" vertical="center"/>
    </xf>
    <xf numFmtId="0" fontId="0" fillId="3" borderId="0" xfId="74" applyFont="1" applyFill="1" applyAlignment="1">
      <alignment wrapText="1"/>
    </xf>
    <xf numFmtId="176" fontId="2" fillId="3" borderId="0" xfId="74" applyNumberFormat="1" applyFont="1" applyFill="1" applyAlignment="1" applyProtection="1">
      <alignment vertical="center"/>
    </xf>
    <xf numFmtId="176" fontId="2" fillId="3" borderId="0" xfId="74" applyNumberFormat="1" applyFont="1" applyFill="1" applyAlignment="1" applyProtection="1">
      <alignment horizontal="right" vertical="center"/>
    </xf>
    <xf numFmtId="183" fontId="2" fillId="3" borderId="1" xfId="74" applyNumberFormat="1" applyFont="1" applyFill="1" applyBorder="1" applyAlignment="1" applyProtection="1">
      <alignment horizontal="right" vertical="center" wrapText="1"/>
    </xf>
    <xf numFmtId="176" fontId="2" fillId="3" borderId="5" xfId="74" applyNumberFormat="1" applyFont="1" applyFill="1" applyBorder="1" applyAlignment="1" applyProtection="1">
      <alignment horizontal="center" vertical="center"/>
    </xf>
    <xf numFmtId="49" fontId="2" fillId="3" borderId="8" xfId="74" applyNumberFormat="1" applyFont="1" applyFill="1" applyBorder="1" applyAlignment="1">
      <alignment horizontal="center" vertical="center" wrapText="1"/>
    </xf>
    <xf numFmtId="0" fontId="2" fillId="3" borderId="3" xfId="74" applyFont="1" applyFill="1" applyBorder="1" applyAlignment="1">
      <alignment horizontal="center" vertical="center" wrapText="1"/>
    </xf>
    <xf numFmtId="49" fontId="2" fillId="3" borderId="2" xfId="74" applyNumberFormat="1" applyFont="1" applyFill="1" applyBorder="1" applyAlignment="1">
      <alignment horizontal="center" vertical="center" wrapText="1"/>
    </xf>
    <xf numFmtId="184" fontId="0" fillId="3" borderId="0" xfId="74" applyNumberFormat="1" applyFont="1" applyFill="1"/>
    <xf numFmtId="0" fontId="1" fillId="0" borderId="0" xfId="77" applyFill="1"/>
    <xf numFmtId="0" fontId="1" fillId="0" borderId="0" xfId="77"/>
    <xf numFmtId="178" fontId="2" fillId="0" borderId="0" xfId="77" applyNumberFormat="1" applyFont="1" applyFill="1" applyAlignment="1" applyProtection="1">
      <alignment horizontal="center" vertical="center"/>
    </xf>
    <xf numFmtId="177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/>
    </xf>
    <xf numFmtId="0" fontId="2" fillId="0" borderId="0" xfId="77" applyNumberFormat="1" applyFont="1" applyFill="1" applyAlignment="1" applyProtection="1">
      <alignment horizontal="left" vertical="center" wrapText="1"/>
    </xf>
    <xf numFmtId="176" fontId="2" fillId="0" borderId="0" xfId="77" applyNumberFormat="1" applyFont="1" applyFill="1" applyAlignment="1" applyProtection="1">
      <alignment vertical="center"/>
    </xf>
    <xf numFmtId="0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/>
    <xf numFmtId="178" fontId="2" fillId="2" borderId="1" xfId="77" applyNumberFormat="1" applyFont="1" applyFill="1" applyBorder="1" applyAlignment="1" applyProtection="1"/>
    <xf numFmtId="176" fontId="2" fillId="0" borderId="1" xfId="77" applyNumberFormat="1" applyFont="1" applyFill="1" applyBorder="1" applyAlignment="1" applyProtection="1">
      <alignment vertical="center"/>
    </xf>
    <xf numFmtId="0" fontId="2" fillId="0" borderId="2" xfId="77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0" borderId="4" xfId="77" applyNumberFormat="1" applyFont="1" applyFill="1" applyBorder="1" applyAlignment="1" applyProtection="1">
      <alignment horizontal="centerContinuous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0" fontId="2" fillId="0" borderId="5" xfId="77" applyNumberFormat="1" applyFont="1" applyFill="1" applyBorder="1" applyAlignment="1" applyProtection="1">
      <alignment horizontal="center" vertical="center" wrapText="1"/>
    </xf>
    <xf numFmtId="178" fontId="2" fillId="0" borderId="8" xfId="77" applyNumberFormat="1" applyFont="1" applyFill="1" applyBorder="1" applyAlignment="1" applyProtection="1">
      <alignment horizontal="center" vertical="center"/>
    </xf>
    <xf numFmtId="177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8" xfId="77" applyNumberFormat="1" applyFont="1" applyFill="1" applyBorder="1" applyAlignment="1" applyProtection="1">
      <alignment horizontal="center" vertical="center"/>
    </xf>
    <xf numFmtId="179" fontId="2" fillId="0" borderId="0" xfId="77" applyNumberFormat="1" applyFont="1" applyFill="1" applyAlignment="1" applyProtection="1">
      <alignment vertical="center"/>
    </xf>
    <xf numFmtId="176" fontId="2" fillId="0" borderId="0" xfId="77" applyNumberFormat="1" applyFont="1" applyFill="1" applyAlignment="1" applyProtection="1">
      <alignment horizontal="right" vertical="center"/>
    </xf>
    <xf numFmtId="176" fontId="2" fillId="0" borderId="0" xfId="77" applyNumberFormat="1" applyFont="1" applyFill="1" applyAlignment="1" applyProtection="1">
      <alignment horizontal="right"/>
    </xf>
    <xf numFmtId="0" fontId="2" fillId="0" borderId="5" xfId="77" applyNumberFormat="1" applyFont="1" applyFill="1" applyBorder="1" applyAlignment="1" applyProtection="1">
      <alignment horizontal="centerContinuous" vertical="center"/>
    </xf>
    <xf numFmtId="0" fontId="2" fillId="0" borderId="6" xfId="77" applyNumberFormat="1" applyFont="1" applyFill="1" applyBorder="1" applyAlignment="1" applyProtection="1">
      <alignment horizontal="centerContinuous" vertical="center"/>
    </xf>
    <xf numFmtId="0" fontId="1" fillId="0" borderId="0" xfId="76" applyFill="1"/>
    <xf numFmtId="0" fontId="1" fillId="0" borderId="0" xfId="76"/>
    <xf numFmtId="178" fontId="1" fillId="0" borderId="0" xfId="76" applyNumberFormat="1" applyFont="1" applyFill="1" applyAlignment="1" applyProtection="1">
      <alignment horizontal="center" vertical="center" wrapText="1"/>
    </xf>
    <xf numFmtId="177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 wrapText="1"/>
    </xf>
    <xf numFmtId="0" fontId="2" fillId="4" borderId="0" xfId="76" applyNumberFormat="1" applyFont="1" applyFill="1" applyAlignment="1" applyProtection="1">
      <alignment vertical="center" wrapText="1"/>
    </xf>
    <xf numFmtId="176" fontId="2" fillId="4" borderId="0" xfId="76" applyNumberFormat="1" applyFont="1" applyFill="1" applyAlignment="1" applyProtection="1">
      <alignment vertical="center" wrapText="1"/>
    </xf>
    <xf numFmtId="178" fontId="3" fillId="0" borderId="0" xfId="76" applyNumberFormat="1" applyFont="1" applyFill="1" applyAlignment="1" applyProtection="1">
      <alignment horizontal="center" vertical="center"/>
    </xf>
    <xf numFmtId="178" fontId="2" fillId="0" borderId="0" xfId="76" applyNumberFormat="1" applyFont="1" applyFill="1" applyBorder="1" applyAlignment="1" applyProtection="1"/>
    <xf numFmtId="178" fontId="2" fillId="2" borderId="0" xfId="76" applyNumberFormat="1" applyFont="1" applyFill="1" applyBorder="1" applyAlignment="1" applyProtection="1"/>
    <xf numFmtId="0" fontId="2" fillId="0" borderId="0" xfId="76" applyNumberFormat="1" applyFont="1" applyFill="1" applyAlignment="1" applyProtection="1">
      <alignment vertical="center" wrapText="1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4" borderId="3" xfId="76" applyNumberFormat="1" applyFont="1" applyFill="1" applyBorder="1" applyAlignment="1" applyProtection="1">
      <alignment horizontal="center" vertical="center" wrapText="1"/>
    </xf>
    <xf numFmtId="176" fontId="2" fillId="0" borderId="3" xfId="72" applyNumberFormat="1" applyFont="1" applyFill="1" applyBorder="1" applyAlignment="1" applyProtection="1">
      <alignment horizontal="center" vertical="center"/>
    </xf>
    <xf numFmtId="178" fontId="2" fillId="0" borderId="3" xfId="76" applyNumberFormat="1" applyFont="1" applyFill="1" applyBorder="1" applyAlignment="1" applyProtection="1">
      <alignment horizontal="center" vertical="center"/>
    </xf>
    <xf numFmtId="177" fontId="2" fillId="0" borderId="3" xfId="76" applyNumberFormat="1" applyFont="1" applyFill="1" applyBorder="1" applyAlignment="1" applyProtection="1">
      <alignment horizontal="center" vertical="center"/>
    </xf>
    <xf numFmtId="49" fontId="2" fillId="4" borderId="3" xfId="72" applyNumberFormat="1" applyFont="1" applyFill="1" applyBorder="1" applyAlignment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 wrapText="1"/>
    </xf>
    <xf numFmtId="0" fontId="2" fillId="0" borderId="3" xfId="76" applyNumberFormat="1" applyFont="1" applyBorder="1" applyAlignment="1">
      <alignment horizontal="center" vertical="center"/>
    </xf>
    <xf numFmtId="181" fontId="8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2" fillId="4" borderId="3" xfId="72" applyNumberFormat="1" applyFont="1" applyFill="1" applyBorder="1" applyAlignment="1">
      <alignment horizontal="center" vertical="center" wrapText="1"/>
    </xf>
    <xf numFmtId="176" fontId="2" fillId="0" borderId="0" xfId="76" applyNumberFormat="1" applyFont="1" applyFill="1" applyAlignment="1" applyProtection="1">
      <alignment horizontal="right" vertical="center"/>
    </xf>
    <xf numFmtId="176" fontId="2" fillId="4" borderId="0" xfId="76" applyNumberFormat="1" applyFont="1" applyFill="1" applyBorder="1" applyAlignment="1" applyProtection="1">
      <alignment horizontal="right"/>
    </xf>
    <xf numFmtId="0" fontId="8" fillId="5" borderId="3" xfId="0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0" fontId="1" fillId="0" borderId="0" xfId="72" applyFill="1"/>
    <xf numFmtId="0" fontId="0" fillId="0" borderId="0" xfId="73">
      <alignment vertical="center"/>
    </xf>
    <xf numFmtId="0" fontId="1" fillId="0" borderId="0" xfId="72"/>
    <xf numFmtId="0" fontId="0" fillId="0" borderId="0" xfId="73" applyAlignment="1">
      <alignment vertical="center" wrapText="1"/>
    </xf>
    <xf numFmtId="183" fontId="2" fillId="0" borderId="0" xfId="72" applyNumberFormat="1" applyFont="1" applyFill="1" applyAlignment="1" applyProtection="1">
      <alignment horizontal="left" vertical="center" wrapText="1"/>
    </xf>
    <xf numFmtId="183" fontId="2" fillId="0" borderId="0" xfId="72" applyNumberFormat="1" applyFont="1" applyFill="1" applyAlignment="1" applyProtection="1">
      <alignment horizontal="right" vertical="center"/>
    </xf>
    <xf numFmtId="176" fontId="2" fillId="0" borderId="0" xfId="72" applyNumberFormat="1" applyFont="1" applyFill="1" applyAlignment="1" applyProtection="1">
      <alignment horizontal="right" vertical="center"/>
    </xf>
    <xf numFmtId="176" fontId="2" fillId="0" borderId="0" xfId="72" applyNumberFormat="1" applyFont="1" applyFill="1" applyAlignment="1" applyProtection="1">
      <alignment vertical="center"/>
    </xf>
    <xf numFmtId="183" fontId="3" fillId="0" borderId="0" xfId="72" applyNumberFormat="1" applyFont="1" applyFill="1" applyAlignment="1" applyProtection="1">
      <alignment horizontal="center" vertical="center"/>
    </xf>
    <xf numFmtId="0" fontId="2" fillId="0" borderId="1" xfId="72" applyFont="1" applyFill="1" applyBorder="1" applyAlignment="1">
      <alignment horizontal="left"/>
    </xf>
    <xf numFmtId="0" fontId="2" fillId="2" borderId="1" xfId="72" applyFont="1" applyFill="1" applyBorder="1" applyAlignment="1">
      <alignment horizontal="left"/>
    </xf>
    <xf numFmtId="176" fontId="2" fillId="0" borderId="0" xfId="72" applyNumberFormat="1" applyFont="1" applyFill="1" applyAlignment="1" applyProtection="1">
      <alignment horizontal="centerContinuous" vertical="center"/>
    </xf>
    <xf numFmtId="183" fontId="2" fillId="0" borderId="3" xfId="72" applyNumberFormat="1" applyFont="1" applyFill="1" applyBorder="1" applyAlignment="1" applyProtection="1">
      <alignment horizontal="centerContinuous" vertical="center"/>
    </xf>
    <xf numFmtId="183" fontId="2" fillId="0" borderId="8" xfId="72" applyNumberFormat="1" applyFont="1" applyFill="1" applyBorder="1" applyAlignment="1" applyProtection="1">
      <alignment horizontal="centerContinuous" vertical="center"/>
    </xf>
    <xf numFmtId="183" fontId="2" fillId="0" borderId="10" xfId="72" applyNumberFormat="1" applyFont="1" applyFill="1" applyBorder="1" applyAlignment="1" applyProtection="1">
      <alignment horizontal="center" vertical="center"/>
    </xf>
    <xf numFmtId="183" fontId="2" fillId="0" borderId="11" xfId="72" applyNumberFormat="1" applyFont="1" applyFill="1" applyBorder="1" applyAlignment="1" applyProtection="1">
      <alignment horizontal="center" vertical="center"/>
    </xf>
    <xf numFmtId="183" fontId="2" fillId="0" borderId="6" xfId="72" applyNumberFormat="1" applyFont="1" applyFill="1" applyBorder="1" applyAlignment="1" applyProtection="1">
      <alignment horizontal="center" vertical="center"/>
    </xf>
    <xf numFmtId="0" fontId="2" fillId="0" borderId="3" xfId="72" applyNumberFormat="1" applyFont="1" applyFill="1" applyBorder="1" applyAlignment="1" applyProtection="1">
      <alignment horizontal="center" vertical="center" wrapText="1"/>
    </xf>
    <xf numFmtId="176" fontId="2" fillId="0" borderId="3" xfId="72" applyNumberFormat="1" applyFont="1" applyFill="1" applyBorder="1" applyAlignment="1" applyProtection="1">
      <alignment horizontal="centerContinuous" vertical="center" wrapText="1"/>
    </xf>
    <xf numFmtId="183" fontId="2" fillId="0" borderId="12" xfId="72" applyNumberFormat="1" applyFont="1" applyFill="1" applyBorder="1" applyAlignment="1" applyProtection="1">
      <alignment horizontal="center" vertical="center"/>
    </xf>
    <xf numFmtId="183" fontId="2" fillId="0" borderId="13" xfId="72" applyNumberFormat="1" applyFont="1" applyFill="1" applyBorder="1" applyAlignment="1" applyProtection="1">
      <alignment horizontal="center" vertical="center"/>
    </xf>
    <xf numFmtId="176" fontId="2" fillId="0" borderId="6" xfId="72" applyNumberFormat="1" applyFont="1" applyFill="1" applyBorder="1" applyAlignment="1" applyProtection="1">
      <alignment horizontal="center" vertical="center" wrapText="1"/>
    </xf>
    <xf numFmtId="176" fontId="2" fillId="0" borderId="5" xfId="72" applyNumberFormat="1" applyFont="1" applyFill="1" applyBorder="1" applyAlignment="1" applyProtection="1">
      <alignment horizontal="center" vertical="center" wrapText="1"/>
    </xf>
    <xf numFmtId="49" fontId="2" fillId="4" borderId="8" xfId="72" applyNumberFormat="1" applyFont="1" applyFill="1" applyBorder="1" applyAlignment="1">
      <alignment horizontal="center" vertical="center" wrapText="1"/>
    </xf>
    <xf numFmtId="183" fontId="2" fillId="0" borderId="14" xfId="72" applyNumberFormat="1" applyFont="1" applyFill="1" applyBorder="1" applyAlignment="1" applyProtection="1">
      <alignment horizontal="center" vertical="center"/>
    </xf>
    <xf numFmtId="183" fontId="2" fillId="0" borderId="15" xfId="72" applyNumberFormat="1" applyFont="1" applyFill="1" applyBorder="1" applyAlignment="1" applyProtection="1">
      <alignment horizontal="center" vertical="center"/>
    </xf>
    <xf numFmtId="176" fontId="2" fillId="0" borderId="3" xfId="72" applyNumberFormat="1" applyFont="1" applyFill="1" applyBorder="1" applyAlignment="1" applyProtection="1">
      <alignment horizontal="center" vertical="center" wrapText="1"/>
    </xf>
    <xf numFmtId="49" fontId="2" fillId="4" borderId="2" xfId="72" applyNumberFormat="1" applyFont="1" applyFill="1" applyBorder="1" applyAlignment="1">
      <alignment horizontal="center" vertical="center" wrapText="1"/>
    </xf>
    <xf numFmtId="0" fontId="2" fillId="0" borderId="8" xfId="72" applyFont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left" vertical="center"/>
    </xf>
    <xf numFmtId="184" fontId="2" fillId="0" borderId="1" xfId="72" applyNumberFormat="1" applyFont="1" applyFill="1" applyBorder="1" applyAlignment="1">
      <alignment horizontal="left" vertical="center"/>
    </xf>
    <xf numFmtId="0" fontId="2" fillId="0" borderId="9" xfId="72" applyFont="1" applyBorder="1" applyAlignment="1">
      <alignment horizontal="center" vertical="center" wrapText="1"/>
    </xf>
    <xf numFmtId="184" fontId="2" fillId="0" borderId="4" xfId="72" applyNumberFormat="1" applyFont="1" applyFill="1" applyBorder="1" applyAlignment="1">
      <alignment horizontal="left" vertical="center"/>
    </xf>
    <xf numFmtId="181" fontId="2" fillId="0" borderId="3" xfId="72" applyNumberFormat="1" applyFont="1" applyFill="1" applyBorder="1" applyAlignment="1" applyProtection="1">
      <alignment horizontal="right" vertical="center" wrapText="1"/>
    </xf>
    <xf numFmtId="0" fontId="2" fillId="0" borderId="3" xfId="72" applyFont="1" applyFill="1" applyBorder="1" applyAlignment="1">
      <alignment horizontal="left" vertical="center" wrapText="1"/>
    </xf>
    <xf numFmtId="184" fontId="2" fillId="0" borderId="4" xfId="72" applyNumberFormat="1" applyFont="1" applyFill="1" applyBorder="1" applyAlignment="1" applyProtection="1">
      <alignment vertical="center"/>
    </xf>
    <xf numFmtId="0" fontId="2" fillId="0" borderId="6" xfId="72" applyFont="1" applyFill="1" applyBorder="1" applyAlignment="1">
      <alignment horizontal="left" vertical="center"/>
    </xf>
    <xf numFmtId="0" fontId="2" fillId="0" borderId="5" xfId="72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184" fontId="2" fillId="0" borderId="4" xfId="72" applyNumberFormat="1" applyFont="1" applyFill="1" applyBorder="1" applyAlignment="1" applyProtection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184" fontId="2" fillId="0" borderId="7" xfId="72" applyNumberFormat="1" applyFont="1" applyFill="1" applyBorder="1" applyAlignment="1" applyProtection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84" fontId="2" fillId="0" borderId="6" xfId="72" applyNumberFormat="1" applyFont="1" applyFill="1" applyBorder="1" applyAlignment="1" applyProtection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181" fontId="2" fillId="0" borderId="3" xfId="72" applyNumberFormat="1" applyFont="1" applyFill="1" applyBorder="1" applyAlignment="1">
      <alignment horizontal="right" vertical="center"/>
    </xf>
    <xf numFmtId="183" fontId="2" fillId="0" borderId="5" xfId="72" applyNumberFormat="1" applyFont="1" applyFill="1" applyBorder="1" applyAlignment="1" applyProtection="1">
      <alignment horizontal="center" vertical="center"/>
    </xf>
    <xf numFmtId="184" fontId="2" fillId="0" borderId="3" xfId="72" applyNumberFormat="1" applyFont="1" applyFill="1" applyBorder="1" applyAlignment="1">
      <alignment horizontal="center" vertical="center"/>
    </xf>
    <xf numFmtId="0" fontId="2" fillId="0" borderId="0" xfId="73" applyFont="1" applyAlignment="1">
      <alignment horizontal="right" wrapText="1"/>
    </xf>
    <xf numFmtId="183" fontId="2" fillId="0" borderId="5" xfId="72" applyNumberFormat="1" applyFont="1" applyFill="1" applyBorder="1" applyAlignment="1" applyProtection="1">
      <alignment horizontal="centerContinuous" vertical="center"/>
    </xf>
    <xf numFmtId="0" fontId="2" fillId="0" borderId="25" xfId="73" applyFont="1" applyBorder="1" applyAlignment="1">
      <alignment horizontal="centerContinuous" vertical="center" wrapText="1"/>
    </xf>
    <xf numFmtId="176" fontId="2" fillId="0" borderId="5" xfId="72" applyNumberFormat="1" applyFont="1" applyFill="1" applyBorder="1" applyAlignment="1" applyProtection="1">
      <alignment horizontal="centerContinuous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85" fontId="2" fillId="0" borderId="8" xfId="73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85" fontId="2" fillId="0" borderId="2" xfId="73" applyNumberFormat="1" applyFont="1" applyBorder="1" applyAlignment="1">
      <alignment horizontal="center" vertical="center" wrapText="1"/>
    </xf>
    <xf numFmtId="181" fontId="2" fillId="0" borderId="5" xfId="72" applyNumberFormat="1" applyFont="1" applyFill="1" applyBorder="1" applyAlignment="1">
      <alignment horizontal="right" vertical="center" wrapText="1"/>
    </xf>
    <xf numFmtId="181" fontId="2" fillId="0" borderId="25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1" fontId="2" fillId="0" borderId="5" xfId="72" applyNumberFormat="1" applyFont="1" applyFill="1" applyBorder="1" applyAlignment="1" applyProtection="1">
      <alignment horizontal="right" vertical="center" wrapText="1"/>
    </xf>
  </cellXfs>
  <cellStyles count="8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279F34B40C5C011EE0530A0804CCE720" xfId="73"/>
    <cellStyle name="常规_439B6CFEF4310134E0530A0804CB25FB" xfId="74"/>
    <cellStyle name="常规_439B6D647C250158E0530A0804CC3FF1" xfId="75"/>
    <cellStyle name="常规_442239306334007CE0530A0804CB3F5E" xfId="76"/>
    <cellStyle name="常规_4422630BD59E014AE0530A0804CCCC24" xfId="77"/>
    <cellStyle name="着色 3" xfId="78"/>
    <cellStyle name="着色 4" xfId="79"/>
    <cellStyle name="着色 6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"/>
  <sheetViews>
    <sheetView showGridLines="0" showZeros="0" topLeftCell="A4" workbookViewId="0">
      <selection activeCell="F21" sqref="F21"/>
    </sheetView>
  </sheetViews>
  <sheetFormatPr defaultColWidth="6.875" defaultRowHeight="14.25"/>
  <cols>
    <col min="1" max="1" width="3.5" style="199" customWidth="1"/>
    <col min="2" max="2" width="17.125" style="199" customWidth="1"/>
    <col min="3" max="3" width="10.125" style="199" customWidth="1"/>
    <col min="4" max="4" width="19.5" style="199" customWidth="1"/>
    <col min="5" max="5" width="10.625" style="199" customWidth="1"/>
    <col min="6" max="6" width="13.75" style="199" customWidth="1"/>
    <col min="7" max="7" width="16.125" style="199" customWidth="1"/>
    <col min="8" max="8" width="13.125" style="199" customWidth="1"/>
    <col min="9" max="9" width="10.375" style="199" customWidth="1"/>
    <col min="10" max="11" width="10.75" style="199" customWidth="1"/>
    <col min="12" max="12" width="11.5" style="200" customWidth="1"/>
    <col min="13" max="25" width="6.875" style="198" customWidth="1"/>
    <col min="26" max="243" width="6.875" style="199" customWidth="1"/>
    <col min="244" max="16384" width="6.875" style="199"/>
  </cols>
  <sheetData>
    <row r="1" ht="24.95" customHeight="1" spans="1:12">
      <c r="A1" s="201"/>
      <c r="B1" s="201"/>
      <c r="C1" s="202"/>
      <c r="D1" s="202"/>
      <c r="E1" s="203"/>
      <c r="F1" s="203"/>
      <c r="G1" s="204"/>
      <c r="H1" s="204"/>
      <c r="I1" s="204"/>
      <c r="J1" s="204"/>
      <c r="K1" s="204"/>
      <c r="L1" s="193" t="s">
        <v>0</v>
      </c>
    </row>
    <row r="2" ht="24.95" customHeight="1" spans="1:12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ht="18.75" customHeight="1" spans="1:12">
      <c r="A3" s="206" t="s">
        <v>2</v>
      </c>
      <c r="B3" s="207"/>
      <c r="C3" s="207"/>
      <c r="D3" s="207"/>
      <c r="E3" s="208"/>
      <c r="F3" s="208"/>
      <c r="G3" s="204"/>
      <c r="H3" s="204"/>
      <c r="I3" s="204"/>
      <c r="J3" s="204"/>
      <c r="K3" s="204"/>
      <c r="L3" s="252" t="s">
        <v>3</v>
      </c>
    </row>
    <row r="4" ht="21" customHeight="1" spans="1:12">
      <c r="A4" s="209" t="s">
        <v>4</v>
      </c>
      <c r="B4" s="209"/>
      <c r="C4" s="209"/>
      <c r="D4" s="209" t="s">
        <v>5</v>
      </c>
      <c r="E4" s="210"/>
      <c r="F4" s="209"/>
      <c r="G4" s="209"/>
      <c r="H4" s="209"/>
      <c r="I4" s="209"/>
      <c r="J4" s="209"/>
      <c r="K4" s="253"/>
      <c r="L4" s="254"/>
    </row>
    <row r="5" ht="21" customHeight="1" spans="1:12">
      <c r="A5" s="211" t="s">
        <v>6</v>
      </c>
      <c r="B5" s="212"/>
      <c r="C5" s="213" t="s">
        <v>7</v>
      </c>
      <c r="D5" s="213" t="s">
        <v>8</v>
      </c>
      <c r="E5" s="214" t="s">
        <v>9</v>
      </c>
      <c r="F5" s="215" t="s">
        <v>10</v>
      </c>
      <c r="G5" s="215"/>
      <c r="H5" s="215"/>
      <c r="I5" s="215"/>
      <c r="J5" s="215"/>
      <c r="K5" s="255"/>
      <c r="L5" s="214" t="s">
        <v>11</v>
      </c>
    </row>
    <row r="6" ht="23.25" customHeight="1" spans="1:12">
      <c r="A6" s="216"/>
      <c r="B6" s="217"/>
      <c r="C6" s="211"/>
      <c r="D6" s="213"/>
      <c r="E6" s="214"/>
      <c r="F6" s="218" t="s">
        <v>12</v>
      </c>
      <c r="G6" s="219"/>
      <c r="H6" s="220" t="s">
        <v>13</v>
      </c>
      <c r="I6" s="256" t="s">
        <v>14</v>
      </c>
      <c r="J6" s="256" t="s">
        <v>15</v>
      </c>
      <c r="K6" s="257" t="s">
        <v>16</v>
      </c>
      <c r="L6" s="214"/>
    </row>
    <row r="7" ht="22.5" customHeight="1" spans="1:12">
      <c r="A7" s="221"/>
      <c r="B7" s="222"/>
      <c r="C7" s="211"/>
      <c r="D7" s="213"/>
      <c r="E7" s="214"/>
      <c r="F7" s="223" t="s">
        <v>17</v>
      </c>
      <c r="G7" s="192" t="s">
        <v>18</v>
      </c>
      <c r="H7" s="224"/>
      <c r="I7" s="258"/>
      <c r="J7" s="258"/>
      <c r="K7" s="259"/>
      <c r="L7" s="214"/>
    </row>
    <row r="8" s="197" customFormat="1" ht="23.25" customHeight="1" spans="1:25">
      <c r="A8" s="225" t="s">
        <v>12</v>
      </c>
      <c r="B8" s="226" t="s">
        <v>17</v>
      </c>
      <c r="C8" s="117">
        <f>C9+C11</f>
        <v>10021.42</v>
      </c>
      <c r="D8" s="227" t="s">
        <v>19</v>
      </c>
      <c r="E8" s="117">
        <f>E9+E10+E11</f>
        <v>9569.91</v>
      </c>
      <c r="F8" s="117">
        <f>G8</f>
        <v>9569.91</v>
      </c>
      <c r="G8" s="117">
        <f>G9+G10+G11</f>
        <v>9569.91</v>
      </c>
      <c r="H8" s="117"/>
      <c r="I8" s="117"/>
      <c r="J8" s="117"/>
      <c r="K8" s="260"/>
      <c r="L8" s="261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</row>
    <row r="9" s="197" customFormat="1" ht="23.25" customHeight="1" spans="1:25">
      <c r="A9" s="228"/>
      <c r="B9" s="226" t="s">
        <v>20</v>
      </c>
      <c r="C9" s="117">
        <f>'2部门收入总体情况表'!G7</f>
        <v>10021.42</v>
      </c>
      <c r="D9" s="229" t="s">
        <v>21</v>
      </c>
      <c r="E9" s="117">
        <f>F9+K9</f>
        <v>8361.26</v>
      </c>
      <c r="F9" s="117">
        <f t="shared" ref="F9:F14" si="0">G9</f>
        <v>8361.26</v>
      </c>
      <c r="G9" s="230">
        <f>'3部门支出总体情况表'!H7</f>
        <v>8361.26</v>
      </c>
      <c r="H9" s="230"/>
      <c r="I9" s="230"/>
      <c r="J9" s="230"/>
      <c r="K9" s="263"/>
      <c r="L9" s="261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</row>
    <row r="10" s="197" customFormat="1" ht="28.5" customHeight="1" spans="1:25">
      <c r="A10" s="228"/>
      <c r="B10" s="231" t="s">
        <v>22</v>
      </c>
      <c r="C10" s="117"/>
      <c r="D10" s="232" t="s">
        <v>23</v>
      </c>
      <c r="E10" s="117">
        <f>F10+K10</f>
        <v>191.75</v>
      </c>
      <c r="F10" s="117">
        <f t="shared" si="0"/>
        <v>191.75</v>
      </c>
      <c r="G10" s="230">
        <f>'3部门支出总体情况表'!I7</f>
        <v>191.75</v>
      </c>
      <c r="H10" s="230"/>
      <c r="I10" s="230"/>
      <c r="J10" s="230"/>
      <c r="K10" s="263"/>
      <c r="L10" s="261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</row>
    <row r="11" s="197" customFormat="1" ht="23.25" customHeight="1" spans="1:25">
      <c r="A11" s="228"/>
      <c r="B11" s="226" t="s">
        <v>24</v>
      </c>
      <c r="C11" s="117">
        <f>'2部门收入总体情况表'!I7</f>
        <v>0</v>
      </c>
      <c r="D11" s="232" t="s">
        <v>25</v>
      </c>
      <c r="E11" s="117">
        <f>F11+K11</f>
        <v>1016.9</v>
      </c>
      <c r="F11" s="117">
        <f t="shared" si="0"/>
        <v>1016.9</v>
      </c>
      <c r="G11" s="230">
        <f>'3部门支出总体情况表'!J7</f>
        <v>1016.9</v>
      </c>
      <c r="H11" s="230"/>
      <c r="I11" s="230"/>
      <c r="J11" s="230"/>
      <c r="K11" s="263"/>
      <c r="L11" s="261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</row>
    <row r="12" s="197" customFormat="1" ht="28.5" customHeight="1" spans="1:25">
      <c r="A12" s="228"/>
      <c r="B12" s="231" t="s">
        <v>26</v>
      </c>
      <c r="C12" s="117"/>
      <c r="D12" s="232" t="s">
        <v>27</v>
      </c>
      <c r="E12" s="117">
        <f>E13+E14</f>
        <v>451.51</v>
      </c>
      <c r="F12" s="117">
        <f>F13+F14</f>
        <v>451.51</v>
      </c>
      <c r="G12" s="230">
        <f>G13+G14</f>
        <v>451.51</v>
      </c>
      <c r="H12" s="230"/>
      <c r="I12" s="230"/>
      <c r="J12" s="230"/>
      <c r="K12" s="263"/>
      <c r="L12" s="261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</row>
    <row r="13" s="197" customFormat="1" ht="23.25" customHeight="1" spans="1:25">
      <c r="A13" s="228"/>
      <c r="B13" s="231" t="s">
        <v>28</v>
      </c>
      <c r="C13" s="117"/>
      <c r="D13" s="232" t="s">
        <v>29</v>
      </c>
      <c r="E13" s="117">
        <f>F13+K13</f>
        <v>451.51</v>
      </c>
      <c r="F13" s="117">
        <f t="shared" si="0"/>
        <v>451.51</v>
      </c>
      <c r="G13" s="230">
        <f>'5一般公共预算支出情况表'!L7</f>
        <v>451.51</v>
      </c>
      <c r="H13" s="230"/>
      <c r="I13" s="230"/>
      <c r="J13" s="230"/>
      <c r="K13" s="263"/>
      <c r="L13" s="261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</row>
    <row r="14" s="197" customFormat="1" ht="23.25" customHeight="1" spans="1:25">
      <c r="A14" s="233" t="s">
        <v>13</v>
      </c>
      <c r="B14" s="234"/>
      <c r="C14" s="117"/>
      <c r="D14" s="232" t="s">
        <v>30</v>
      </c>
      <c r="E14" s="117">
        <f>F14+K14</f>
        <v>0</v>
      </c>
      <c r="F14" s="117">
        <f t="shared" si="0"/>
        <v>0</v>
      </c>
      <c r="G14" s="230">
        <f>'5一般公共预算支出情况表'!M7</f>
        <v>0</v>
      </c>
      <c r="H14" s="230"/>
      <c r="I14" s="230"/>
      <c r="J14" s="230"/>
      <c r="K14" s="263"/>
      <c r="L14" s="261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</row>
    <row r="15" s="197" customFormat="1" ht="27" customHeight="1" spans="1:25">
      <c r="A15" s="235" t="s">
        <v>14</v>
      </c>
      <c r="B15" s="236" t="s">
        <v>31</v>
      </c>
      <c r="C15" s="117"/>
      <c r="D15" s="237"/>
      <c r="E15" s="230"/>
      <c r="F15" s="230"/>
      <c r="G15" s="230"/>
      <c r="H15" s="230"/>
      <c r="I15" s="230"/>
      <c r="J15" s="230"/>
      <c r="K15" s="263"/>
      <c r="L15" s="261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</row>
    <row r="16" s="197" customFormat="1" ht="27" customHeight="1" spans="1:25">
      <c r="A16" s="238"/>
      <c r="B16" s="236" t="s">
        <v>32</v>
      </c>
      <c r="C16" s="117"/>
      <c r="D16" s="239"/>
      <c r="E16" s="230"/>
      <c r="F16" s="230"/>
      <c r="G16" s="230"/>
      <c r="H16" s="230"/>
      <c r="I16" s="230"/>
      <c r="J16" s="230"/>
      <c r="K16" s="263"/>
      <c r="L16" s="261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</row>
    <row r="17" s="197" customFormat="1" ht="27.75" customHeight="1" spans="1:25">
      <c r="A17" s="240" t="s">
        <v>15</v>
      </c>
      <c r="B17" s="236" t="s">
        <v>33</v>
      </c>
      <c r="C17" s="117"/>
      <c r="D17" s="239"/>
      <c r="E17" s="230"/>
      <c r="F17" s="230"/>
      <c r="G17" s="230"/>
      <c r="H17" s="230"/>
      <c r="I17" s="230"/>
      <c r="J17" s="230"/>
      <c r="K17" s="263"/>
      <c r="L17" s="261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</row>
    <row r="18" s="197" customFormat="1" ht="27.75" customHeight="1" spans="1:25">
      <c r="A18" s="241"/>
      <c r="B18" s="236" t="s">
        <v>34</v>
      </c>
      <c r="C18" s="117"/>
      <c r="D18" s="237"/>
      <c r="E18" s="230"/>
      <c r="F18" s="230"/>
      <c r="G18" s="230"/>
      <c r="H18" s="230"/>
      <c r="I18" s="230"/>
      <c r="J18" s="230"/>
      <c r="K18" s="263"/>
      <c r="L18" s="261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</row>
    <row r="19" s="197" customFormat="1" ht="27.75" customHeight="1" spans="1:25">
      <c r="A19" s="238"/>
      <c r="B19" s="236" t="s">
        <v>35</v>
      </c>
      <c r="C19" s="117"/>
      <c r="D19" s="242"/>
      <c r="E19" s="230"/>
      <c r="F19" s="230"/>
      <c r="G19" s="230"/>
      <c r="H19" s="230"/>
      <c r="I19" s="230"/>
      <c r="J19" s="230"/>
      <c r="K19" s="263"/>
      <c r="L19" s="261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</row>
    <row r="20" s="197" customFormat="1" ht="23.25" customHeight="1" spans="1:25">
      <c r="A20" s="243" t="s">
        <v>16</v>
      </c>
      <c r="B20" s="244"/>
      <c r="C20" s="117"/>
      <c r="D20" s="242"/>
      <c r="E20" s="117"/>
      <c r="F20" s="117"/>
      <c r="G20" s="117"/>
      <c r="H20" s="117"/>
      <c r="I20" s="117"/>
      <c r="J20" s="117"/>
      <c r="K20" s="260"/>
      <c r="L20" s="261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</row>
    <row r="21" s="197" customFormat="1" ht="23.25" customHeight="1" spans="1:25">
      <c r="A21" s="245" t="s">
        <v>36</v>
      </c>
      <c r="B21" s="246"/>
      <c r="C21" s="117"/>
      <c r="D21" s="242"/>
      <c r="E21" s="117"/>
      <c r="F21" s="117"/>
      <c r="G21" s="117"/>
      <c r="H21" s="117"/>
      <c r="I21" s="117"/>
      <c r="J21" s="117"/>
      <c r="K21" s="260"/>
      <c r="L21" s="261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</row>
    <row r="22" s="197" customFormat="1" ht="23.25" customHeight="1" spans="1:25">
      <c r="A22" s="247" t="s">
        <v>37</v>
      </c>
      <c r="B22" s="248"/>
      <c r="C22" s="117"/>
      <c r="D22" s="242"/>
      <c r="E22" s="117"/>
      <c r="F22" s="249"/>
      <c r="G22" s="117"/>
      <c r="H22" s="117"/>
      <c r="I22" s="117"/>
      <c r="J22" s="117"/>
      <c r="K22" s="260"/>
      <c r="L22" s="261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</row>
    <row r="23" s="197" customFormat="1" ht="23.25" customHeight="1" spans="1:25">
      <c r="A23" s="213" t="s">
        <v>38</v>
      </c>
      <c r="B23" s="250"/>
      <c r="C23" s="117">
        <f>C9+C11</f>
        <v>10021.42</v>
      </c>
      <c r="D23" s="251" t="s">
        <v>39</v>
      </c>
      <c r="E23" s="117">
        <f>E12+E8</f>
        <v>10021.42</v>
      </c>
      <c r="F23" s="117">
        <f>G23</f>
        <v>0</v>
      </c>
      <c r="G23" s="117">
        <f>G24+G25+G26</f>
        <v>0</v>
      </c>
      <c r="H23" s="117"/>
      <c r="I23" s="117"/>
      <c r="J23" s="117"/>
      <c r="K23" s="260"/>
      <c r="L23" s="261"/>
      <c r="M23" s="262"/>
      <c r="N23" s="262">
        <f>C23-E23</f>
        <v>0</v>
      </c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</row>
    <row r="24" spans="1:1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</row>
    <row r="25" spans="1:1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</row>
    <row r="26" spans="1:1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1:1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</row>
    <row r="29" spans="1:1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  <row r="31" spans="1:1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="198" customFormat="1" spans="12:12">
      <c r="L32" s="200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showGridLines="0" showZeros="0" workbookViewId="0">
      <selection activeCell="G7" sqref="G7"/>
    </sheetView>
  </sheetViews>
  <sheetFormatPr defaultColWidth="7.25" defaultRowHeight="11.25"/>
  <cols>
    <col min="1" max="3" width="4.75" style="172" customWidth="1"/>
    <col min="4" max="4" width="6.25" style="172" customWidth="1"/>
    <col min="5" max="5" width="25.5" style="172" customWidth="1"/>
    <col min="6" max="6" width="9.5" style="172" customWidth="1"/>
    <col min="7" max="7" width="12.25" style="172" customWidth="1"/>
    <col min="8" max="9" width="10.5" style="172" customWidth="1"/>
    <col min="10" max="10" width="9.875" style="172" customWidth="1"/>
    <col min="11" max="13" width="10.5" style="172" customWidth="1"/>
    <col min="14" max="14" width="11.125" style="172" customWidth="1"/>
    <col min="15" max="15" width="8.125" style="172" customWidth="1"/>
    <col min="16" max="16" width="8" style="172" customWidth="1"/>
    <col min="17" max="17" width="9.875" style="172" customWidth="1"/>
    <col min="18" max="18" width="7.25" style="172" customWidth="1"/>
    <col min="19" max="19" width="9.625" style="172" customWidth="1"/>
    <col min="20" max="252" width="7.25" style="172" customWidth="1"/>
    <col min="253" max="16384" width="7.25" style="172"/>
  </cols>
  <sheetData>
    <row r="1" ht="25.5" customHeight="1" spans="1:19">
      <c r="A1" s="173"/>
      <c r="B1" s="173"/>
      <c r="C1" s="174"/>
      <c r="D1" s="175"/>
      <c r="E1" s="176"/>
      <c r="F1" s="176"/>
      <c r="G1" s="176"/>
      <c r="H1" s="177"/>
      <c r="I1" s="177"/>
      <c r="J1" s="177"/>
      <c r="K1" s="177"/>
      <c r="L1" s="177"/>
      <c r="S1" s="193" t="s">
        <v>40</v>
      </c>
    </row>
    <row r="2" ht="25.5" customHeight="1" spans="1:19">
      <c r="A2" s="178" t="s">
        <v>41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ht="25.5" customHeight="1" spans="1:19">
      <c r="A3" s="179" t="s">
        <v>2</v>
      </c>
      <c r="B3" s="180"/>
      <c r="C3" s="180"/>
      <c r="D3" s="180"/>
      <c r="E3" s="180"/>
      <c r="G3" s="181"/>
      <c r="H3" s="177"/>
      <c r="I3" s="177"/>
      <c r="J3" s="177"/>
      <c r="K3" s="177"/>
      <c r="L3" s="177"/>
      <c r="S3" s="194" t="s">
        <v>3</v>
      </c>
    </row>
    <row r="4" ht="23.25" customHeight="1" spans="1:19">
      <c r="A4" s="182" t="s">
        <v>42</v>
      </c>
      <c r="B4" s="182"/>
      <c r="C4" s="182"/>
      <c r="D4" s="183" t="s">
        <v>43</v>
      </c>
      <c r="E4" s="22" t="s">
        <v>44</v>
      </c>
      <c r="F4" s="22" t="s">
        <v>45</v>
      </c>
      <c r="G4" s="184" t="s">
        <v>12</v>
      </c>
      <c r="H4" s="184"/>
      <c r="I4" s="184"/>
      <c r="J4" s="184"/>
      <c r="K4" s="184"/>
      <c r="L4" s="191" t="s">
        <v>13</v>
      </c>
      <c r="M4" s="191" t="s">
        <v>14</v>
      </c>
      <c r="N4" s="191"/>
      <c r="O4" s="191" t="s">
        <v>46</v>
      </c>
      <c r="P4" s="191"/>
      <c r="Q4" s="191"/>
      <c r="R4" s="195" t="s">
        <v>16</v>
      </c>
      <c r="S4" s="196" t="s">
        <v>11</v>
      </c>
    </row>
    <row r="5" ht="35.1" customHeight="1" spans="1:19">
      <c r="A5" s="185" t="s">
        <v>47</v>
      </c>
      <c r="B5" s="186" t="s">
        <v>48</v>
      </c>
      <c r="C5" s="186" t="s">
        <v>49</v>
      </c>
      <c r="D5" s="183"/>
      <c r="E5" s="22"/>
      <c r="F5" s="22"/>
      <c r="G5" s="187" t="s">
        <v>20</v>
      </c>
      <c r="H5" s="188" t="s">
        <v>22</v>
      </c>
      <c r="I5" s="188" t="s">
        <v>24</v>
      </c>
      <c r="J5" s="192" t="s">
        <v>26</v>
      </c>
      <c r="K5" s="188" t="s">
        <v>28</v>
      </c>
      <c r="L5" s="191"/>
      <c r="M5" s="191" t="s">
        <v>31</v>
      </c>
      <c r="N5" s="191" t="s">
        <v>32</v>
      </c>
      <c r="O5" s="191" t="s">
        <v>33</v>
      </c>
      <c r="P5" s="191" t="s">
        <v>34</v>
      </c>
      <c r="Q5" s="191" t="s">
        <v>35</v>
      </c>
      <c r="R5" s="195"/>
      <c r="S5" s="196"/>
    </row>
    <row r="6" ht="20.25" customHeight="1" spans="1:19">
      <c r="A6" s="185" t="s">
        <v>50</v>
      </c>
      <c r="B6" s="186" t="s">
        <v>50</v>
      </c>
      <c r="C6" s="186" t="s">
        <v>50</v>
      </c>
      <c r="D6" s="22" t="s">
        <v>50</v>
      </c>
      <c r="E6" s="22" t="s">
        <v>50</v>
      </c>
      <c r="F6" s="189">
        <v>1</v>
      </c>
      <c r="G6" s="189">
        <v>2</v>
      </c>
      <c r="H6" s="189">
        <v>3</v>
      </c>
      <c r="I6" s="189">
        <v>4</v>
      </c>
      <c r="J6" s="189">
        <v>5</v>
      </c>
      <c r="K6" s="189">
        <v>6</v>
      </c>
      <c r="L6" s="189">
        <v>7</v>
      </c>
      <c r="M6" s="189">
        <v>8</v>
      </c>
      <c r="N6" s="189">
        <v>9</v>
      </c>
      <c r="O6" s="189">
        <v>10</v>
      </c>
      <c r="P6" s="189">
        <v>11</v>
      </c>
      <c r="Q6" s="189">
        <v>12</v>
      </c>
      <c r="R6" s="189">
        <v>13</v>
      </c>
      <c r="S6" s="189">
        <v>14</v>
      </c>
    </row>
    <row r="7" s="171" customFormat="1" ht="21.95" customHeight="1" spans="1:19">
      <c r="A7" s="21"/>
      <c r="B7" s="21"/>
      <c r="C7" s="21"/>
      <c r="D7" s="21"/>
      <c r="E7" s="67" t="s">
        <v>9</v>
      </c>
      <c r="F7" s="113">
        <f>SUM(F8:F27)</f>
        <v>10021.42</v>
      </c>
      <c r="G7" s="113">
        <f>SUM(G8:G27)</f>
        <v>10021.42</v>
      </c>
      <c r="H7" s="113">
        <f>SUM(H8:H27)</f>
        <v>0</v>
      </c>
      <c r="I7" s="113">
        <f>SUM(I8:I27)</f>
        <v>0</v>
      </c>
      <c r="J7" s="190"/>
      <c r="K7" s="190"/>
      <c r="L7" s="190"/>
      <c r="M7" s="190"/>
      <c r="N7" s="190"/>
      <c r="O7" s="190"/>
      <c r="P7" s="190"/>
      <c r="Q7" s="190"/>
      <c r="R7" s="190"/>
      <c r="S7" s="190"/>
    </row>
    <row r="8" ht="21.95" customHeight="1" spans="1:19">
      <c r="A8" s="69">
        <v>201</v>
      </c>
      <c r="B8" s="69" t="s">
        <v>51</v>
      </c>
      <c r="C8" s="69" t="s">
        <v>52</v>
      </c>
      <c r="D8" s="21" t="s">
        <v>53</v>
      </c>
      <c r="E8" s="70" t="s">
        <v>54</v>
      </c>
      <c r="F8" s="113">
        <f>G8+I8</f>
        <v>4840.87</v>
      </c>
      <c r="G8" s="113">
        <f>'3部门支出总体情况表'!F8</f>
        <v>4840.87</v>
      </c>
      <c r="H8" s="190"/>
      <c r="I8" s="113">
        <f>'3部门支出总体情况表'!M8</f>
        <v>0</v>
      </c>
      <c r="J8" s="190"/>
      <c r="K8" s="190"/>
      <c r="L8" s="190"/>
      <c r="M8" s="190"/>
      <c r="N8" s="190"/>
      <c r="O8" s="190"/>
      <c r="P8" s="190"/>
      <c r="Q8" s="190"/>
      <c r="R8" s="190"/>
      <c r="S8" s="190"/>
    </row>
    <row r="9" ht="21.95" customHeight="1" spans="1:19">
      <c r="A9" s="69">
        <v>201</v>
      </c>
      <c r="B9" s="69" t="s">
        <v>51</v>
      </c>
      <c r="C9" s="69" t="s">
        <v>55</v>
      </c>
      <c r="D9" s="21" t="s">
        <v>53</v>
      </c>
      <c r="E9" s="70" t="s">
        <v>56</v>
      </c>
      <c r="F9" s="113">
        <f t="shared" ref="F9:F28" si="0">G9+I9</f>
        <v>21</v>
      </c>
      <c r="G9" s="113">
        <f>'3部门支出总体情况表'!F9</f>
        <v>21</v>
      </c>
      <c r="H9" s="190"/>
      <c r="I9" s="113">
        <f>'3部门支出总体情况表'!M9</f>
        <v>0</v>
      </c>
      <c r="J9" s="190"/>
      <c r="K9" s="190"/>
      <c r="L9" s="190"/>
      <c r="M9" s="190"/>
      <c r="N9" s="190"/>
      <c r="O9" s="190"/>
      <c r="P9" s="190"/>
      <c r="Q9" s="190"/>
      <c r="R9" s="190"/>
      <c r="S9" s="190"/>
    </row>
    <row r="10" ht="21.95" customHeight="1" spans="1:19">
      <c r="A10" s="69" t="s">
        <v>57</v>
      </c>
      <c r="B10" s="69" t="s">
        <v>58</v>
      </c>
      <c r="C10" s="69" t="s">
        <v>52</v>
      </c>
      <c r="D10" s="21" t="s">
        <v>53</v>
      </c>
      <c r="E10" s="70" t="s">
        <v>54</v>
      </c>
      <c r="F10" s="113">
        <f t="shared" si="0"/>
        <v>459.56</v>
      </c>
      <c r="G10" s="113">
        <f>'3部门支出总体情况表'!F10</f>
        <v>459.56</v>
      </c>
      <c r="H10" s="190"/>
      <c r="I10" s="113">
        <f>'3部门支出总体情况表'!M10</f>
        <v>0</v>
      </c>
      <c r="J10" s="190"/>
      <c r="K10" s="190"/>
      <c r="L10" s="190"/>
      <c r="M10" s="190"/>
      <c r="N10" s="190"/>
      <c r="O10" s="190"/>
      <c r="P10" s="190"/>
      <c r="Q10" s="190"/>
      <c r="R10" s="190"/>
      <c r="S10" s="190"/>
    </row>
    <row r="11" ht="21.95" customHeight="1" spans="1:19">
      <c r="A11" s="69" t="s">
        <v>57</v>
      </c>
      <c r="B11" s="69" t="s">
        <v>58</v>
      </c>
      <c r="C11" s="69" t="s">
        <v>55</v>
      </c>
      <c r="D11" s="21" t="s">
        <v>53</v>
      </c>
      <c r="E11" s="70" t="s">
        <v>56</v>
      </c>
      <c r="F11" s="113">
        <f t="shared" si="0"/>
        <v>659.11</v>
      </c>
      <c r="G11" s="113">
        <f>'3部门支出总体情况表'!F11</f>
        <v>659.11</v>
      </c>
      <c r="H11" s="190"/>
      <c r="I11" s="113">
        <f>'3部门支出总体情况表'!M11</f>
        <v>0</v>
      </c>
      <c r="J11" s="190"/>
      <c r="K11" s="190"/>
      <c r="L11" s="190"/>
      <c r="M11" s="190"/>
      <c r="N11" s="190"/>
      <c r="O11" s="190"/>
      <c r="P11" s="190"/>
      <c r="Q11" s="190"/>
      <c r="R11" s="190"/>
      <c r="S11" s="190"/>
    </row>
    <row r="12" ht="21.95" customHeight="1" spans="1:19">
      <c r="A12" s="69" t="s">
        <v>57</v>
      </c>
      <c r="B12" s="69" t="s">
        <v>58</v>
      </c>
      <c r="C12" s="69" t="s">
        <v>59</v>
      </c>
      <c r="D12" s="21" t="s">
        <v>53</v>
      </c>
      <c r="E12" s="70" t="s">
        <v>60</v>
      </c>
      <c r="F12" s="113">
        <f t="shared" si="0"/>
        <v>2</v>
      </c>
      <c r="G12" s="113">
        <f>'3部门支出总体情况表'!F12</f>
        <v>2</v>
      </c>
      <c r="H12" s="190"/>
      <c r="I12" s="113"/>
      <c r="J12" s="190"/>
      <c r="K12" s="190"/>
      <c r="L12" s="190"/>
      <c r="M12" s="190"/>
      <c r="N12" s="190"/>
      <c r="O12" s="190"/>
      <c r="P12" s="190"/>
      <c r="Q12" s="190"/>
      <c r="R12" s="190"/>
      <c r="S12" s="190"/>
    </row>
    <row r="13" ht="21.95" customHeight="1" spans="1:19">
      <c r="A13" s="69" t="s">
        <v>57</v>
      </c>
      <c r="B13" s="69" t="s">
        <v>58</v>
      </c>
      <c r="C13" s="69" t="s">
        <v>61</v>
      </c>
      <c r="D13" s="21" t="s">
        <v>53</v>
      </c>
      <c r="E13" s="70" t="s">
        <v>62</v>
      </c>
      <c r="F13" s="113">
        <f t="shared" si="0"/>
        <v>21.32</v>
      </c>
      <c r="G13" s="113">
        <f>'3部门支出总体情况表'!F13</f>
        <v>21.32</v>
      </c>
      <c r="H13" s="190"/>
      <c r="I13" s="113"/>
      <c r="J13" s="190"/>
      <c r="K13" s="190"/>
      <c r="L13" s="190"/>
      <c r="M13" s="190"/>
      <c r="N13" s="190"/>
      <c r="O13" s="190"/>
      <c r="P13" s="190"/>
      <c r="Q13" s="190"/>
      <c r="R13" s="190"/>
      <c r="S13" s="190"/>
    </row>
    <row r="14" ht="21.95" customHeight="1" spans="1:19">
      <c r="A14" s="69" t="s">
        <v>57</v>
      </c>
      <c r="B14" s="69" t="s">
        <v>63</v>
      </c>
      <c r="C14" s="69" t="s">
        <v>55</v>
      </c>
      <c r="D14" s="21" t="s">
        <v>53</v>
      </c>
      <c r="E14" s="70" t="s">
        <v>56</v>
      </c>
      <c r="F14" s="113">
        <f t="shared" si="0"/>
        <v>705.05</v>
      </c>
      <c r="G14" s="113">
        <f>'3部门支出总体情况表'!F14</f>
        <v>705.05</v>
      </c>
      <c r="H14" s="190"/>
      <c r="I14" s="113"/>
      <c r="J14" s="190"/>
      <c r="K14" s="190"/>
      <c r="L14" s="190"/>
      <c r="M14" s="190"/>
      <c r="N14" s="190"/>
      <c r="O14" s="190"/>
      <c r="P14" s="190"/>
      <c r="Q14" s="190"/>
      <c r="R14" s="190"/>
      <c r="S14" s="190"/>
    </row>
    <row r="15" ht="21.95" customHeight="1" spans="1:19">
      <c r="A15" s="69" t="s">
        <v>57</v>
      </c>
      <c r="B15" s="69" t="s">
        <v>63</v>
      </c>
      <c r="C15" s="69" t="s">
        <v>64</v>
      </c>
      <c r="D15" s="21" t="s">
        <v>53</v>
      </c>
      <c r="E15" s="70" t="s">
        <v>65</v>
      </c>
      <c r="F15" s="113">
        <f t="shared" si="0"/>
        <v>1</v>
      </c>
      <c r="G15" s="113">
        <f>'3部门支出总体情况表'!F15</f>
        <v>1</v>
      </c>
      <c r="H15" s="190"/>
      <c r="I15" s="113"/>
      <c r="J15" s="190"/>
      <c r="K15" s="190"/>
      <c r="L15" s="190"/>
      <c r="M15" s="190"/>
      <c r="N15" s="190"/>
      <c r="O15" s="190"/>
      <c r="P15" s="190"/>
      <c r="Q15" s="190"/>
      <c r="R15" s="190"/>
      <c r="S15" s="190"/>
    </row>
    <row r="16" ht="21.95" customHeight="1" spans="1:19">
      <c r="A16" s="69">
        <v>208</v>
      </c>
      <c r="B16" s="69" t="s">
        <v>52</v>
      </c>
      <c r="C16" s="69" t="s">
        <v>66</v>
      </c>
      <c r="D16" s="21" t="s">
        <v>53</v>
      </c>
      <c r="E16" s="72" t="s">
        <v>67</v>
      </c>
      <c r="F16" s="113">
        <f t="shared" si="0"/>
        <v>1</v>
      </c>
      <c r="G16" s="113">
        <f>'3部门支出总体情况表'!F16</f>
        <v>1</v>
      </c>
      <c r="H16" s="190"/>
      <c r="I16" s="113"/>
      <c r="J16" s="190"/>
      <c r="K16" s="190"/>
      <c r="L16" s="190"/>
      <c r="M16" s="190"/>
      <c r="N16" s="190"/>
      <c r="O16" s="190"/>
      <c r="P16" s="190"/>
      <c r="Q16" s="190"/>
      <c r="R16" s="190"/>
      <c r="S16" s="190"/>
    </row>
    <row r="17" ht="21.95" customHeight="1" spans="1:19">
      <c r="A17" s="69" t="s">
        <v>68</v>
      </c>
      <c r="B17" s="69" t="s">
        <v>52</v>
      </c>
      <c r="C17" s="69" t="s">
        <v>69</v>
      </c>
      <c r="D17" s="21" t="s">
        <v>53</v>
      </c>
      <c r="E17" s="72" t="s">
        <v>70</v>
      </c>
      <c r="F17" s="113">
        <f t="shared" si="0"/>
        <v>3.11</v>
      </c>
      <c r="G17" s="113">
        <f>'3部门支出总体情况表'!F17</f>
        <v>3.11</v>
      </c>
      <c r="H17" s="190"/>
      <c r="I17" s="113"/>
      <c r="J17" s="190"/>
      <c r="K17" s="190"/>
      <c r="L17" s="190"/>
      <c r="M17" s="190"/>
      <c r="N17" s="190"/>
      <c r="O17" s="190"/>
      <c r="P17" s="190"/>
      <c r="Q17" s="190"/>
      <c r="R17" s="190"/>
      <c r="S17" s="190"/>
    </row>
    <row r="18" ht="21.95" customHeight="1" spans="1:19">
      <c r="A18" s="69" t="s">
        <v>68</v>
      </c>
      <c r="B18" s="69" t="s">
        <v>52</v>
      </c>
      <c r="C18" s="69" t="s">
        <v>71</v>
      </c>
      <c r="D18" s="21" t="s">
        <v>53</v>
      </c>
      <c r="E18" s="72" t="s">
        <v>72</v>
      </c>
      <c r="F18" s="113">
        <f t="shared" si="0"/>
        <v>0.9</v>
      </c>
      <c r="G18" s="113">
        <f>'3部门支出总体情况表'!F18</f>
        <v>0.9</v>
      </c>
      <c r="H18" s="190"/>
      <c r="I18" s="113"/>
      <c r="J18" s="190"/>
      <c r="K18" s="190"/>
      <c r="L18" s="190"/>
      <c r="M18" s="190"/>
      <c r="N18" s="190"/>
      <c r="O18" s="190"/>
      <c r="P18" s="190"/>
      <c r="Q18" s="190"/>
      <c r="R18" s="190"/>
      <c r="S18" s="190"/>
    </row>
    <row r="19" ht="21.95" customHeight="1" spans="1:19">
      <c r="A19" s="69" t="s">
        <v>68</v>
      </c>
      <c r="B19" s="69" t="s">
        <v>66</v>
      </c>
      <c r="C19" s="69" t="s">
        <v>66</v>
      </c>
      <c r="D19" s="21" t="s">
        <v>53</v>
      </c>
      <c r="E19" s="73" t="s">
        <v>73</v>
      </c>
      <c r="F19" s="113">
        <f t="shared" si="0"/>
        <v>720.19</v>
      </c>
      <c r="G19" s="113">
        <f>'3部门支出总体情况表'!F19</f>
        <v>720.19</v>
      </c>
      <c r="H19" s="190"/>
      <c r="I19" s="113"/>
      <c r="J19" s="190"/>
      <c r="K19" s="190"/>
      <c r="L19" s="190"/>
      <c r="M19" s="190"/>
      <c r="N19" s="190"/>
      <c r="O19" s="190"/>
      <c r="P19" s="190"/>
      <c r="Q19" s="190"/>
      <c r="R19" s="190"/>
      <c r="S19" s="190"/>
    </row>
    <row r="20" ht="21.95" customHeight="1" spans="1:19">
      <c r="A20" s="69" t="s">
        <v>68</v>
      </c>
      <c r="B20" s="69" t="s">
        <v>66</v>
      </c>
      <c r="C20" s="69" t="s">
        <v>69</v>
      </c>
      <c r="D20" s="21" t="s">
        <v>53</v>
      </c>
      <c r="E20" s="73" t="s">
        <v>74</v>
      </c>
      <c r="F20" s="113">
        <f t="shared" si="0"/>
        <v>0.56</v>
      </c>
      <c r="G20" s="113">
        <f>'3部门支出总体情况表'!F20</f>
        <v>0.56</v>
      </c>
      <c r="H20" s="190"/>
      <c r="I20" s="113"/>
      <c r="J20" s="190"/>
      <c r="K20" s="190"/>
      <c r="L20" s="190"/>
      <c r="M20" s="190"/>
      <c r="N20" s="190"/>
      <c r="O20" s="190"/>
      <c r="P20" s="190"/>
      <c r="Q20" s="190"/>
      <c r="R20" s="190"/>
      <c r="S20" s="190"/>
    </row>
    <row r="21" ht="21.95" customHeight="1" spans="1:19">
      <c r="A21" s="69" t="s">
        <v>68</v>
      </c>
      <c r="B21" s="69" t="s">
        <v>75</v>
      </c>
      <c r="C21" s="69" t="s">
        <v>52</v>
      </c>
      <c r="D21" s="21" t="s">
        <v>53</v>
      </c>
      <c r="E21" s="72" t="s">
        <v>76</v>
      </c>
      <c r="F21" s="113">
        <f t="shared" si="0"/>
        <v>38.19</v>
      </c>
      <c r="G21" s="113">
        <f>'3部门支出总体情况表'!F21</f>
        <v>38.19</v>
      </c>
      <c r="H21" s="190"/>
      <c r="I21" s="113"/>
      <c r="J21" s="190"/>
      <c r="K21" s="190"/>
      <c r="L21" s="190"/>
      <c r="M21" s="190"/>
      <c r="N21" s="190"/>
      <c r="O21" s="190"/>
      <c r="P21" s="190"/>
      <c r="Q21" s="190"/>
      <c r="R21" s="190"/>
      <c r="S21" s="190"/>
    </row>
    <row r="22" ht="21.95" customHeight="1" spans="1:19">
      <c r="A22" s="69" t="s">
        <v>68</v>
      </c>
      <c r="B22" s="69" t="s">
        <v>75</v>
      </c>
      <c r="C22" s="69" t="s">
        <v>55</v>
      </c>
      <c r="D22" s="21" t="s">
        <v>53</v>
      </c>
      <c r="E22" s="72" t="s">
        <v>77</v>
      </c>
      <c r="F22" s="113">
        <f t="shared" si="0"/>
        <v>47.9</v>
      </c>
      <c r="G22" s="113">
        <f>'3部门支出总体情况表'!F22</f>
        <v>47.9</v>
      </c>
      <c r="H22" s="190"/>
      <c r="I22" s="113"/>
      <c r="J22" s="190"/>
      <c r="K22" s="190"/>
      <c r="L22" s="190"/>
      <c r="M22" s="190"/>
      <c r="N22" s="190"/>
      <c r="O22" s="190"/>
      <c r="P22" s="190"/>
      <c r="Q22" s="190"/>
      <c r="R22" s="190"/>
      <c r="S22" s="190"/>
    </row>
    <row r="23" ht="21.95" customHeight="1" spans="1:19">
      <c r="A23" s="69" t="s">
        <v>68</v>
      </c>
      <c r="B23" s="69" t="s">
        <v>75</v>
      </c>
      <c r="C23" s="69" t="s">
        <v>55</v>
      </c>
      <c r="D23" s="21" t="s">
        <v>53</v>
      </c>
      <c r="E23" s="72" t="s">
        <v>78</v>
      </c>
      <c r="F23" s="113">
        <f t="shared" si="0"/>
        <v>14.9</v>
      </c>
      <c r="G23" s="113">
        <f>'3部门支出总体情况表'!F23</f>
        <v>14.9</v>
      </c>
      <c r="H23" s="190"/>
      <c r="I23" s="113"/>
      <c r="J23" s="190"/>
      <c r="K23" s="190"/>
      <c r="L23" s="190"/>
      <c r="M23" s="190"/>
      <c r="N23" s="190"/>
      <c r="O23" s="190"/>
      <c r="P23" s="190"/>
      <c r="Q23" s="190"/>
      <c r="R23" s="190"/>
      <c r="S23" s="190"/>
    </row>
    <row r="24" ht="21.95" customHeight="1" spans="1:19">
      <c r="A24" s="69" t="s">
        <v>68</v>
      </c>
      <c r="B24" s="69" t="s">
        <v>75</v>
      </c>
      <c r="C24" s="69" t="s">
        <v>61</v>
      </c>
      <c r="D24" s="21" t="s">
        <v>53</v>
      </c>
      <c r="E24" s="72" t="s">
        <v>79</v>
      </c>
      <c r="F24" s="113">
        <f t="shared" si="0"/>
        <v>1849.08</v>
      </c>
      <c r="G24" s="113">
        <f>'3部门支出总体情况表'!F24</f>
        <v>1849.08</v>
      </c>
      <c r="H24" s="190"/>
      <c r="I24" s="113">
        <f>'3部门支出总体情况表'!M12</f>
        <v>0</v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</row>
    <row r="25" ht="21.95" customHeight="1" spans="1:19">
      <c r="A25" s="69" t="s">
        <v>80</v>
      </c>
      <c r="B25" s="69" t="s">
        <v>81</v>
      </c>
      <c r="C25" s="69" t="s">
        <v>52</v>
      </c>
      <c r="D25" s="21" t="s">
        <v>53</v>
      </c>
      <c r="E25" s="72" t="s">
        <v>82</v>
      </c>
      <c r="F25" s="113">
        <f t="shared" si="0"/>
        <v>290.57</v>
      </c>
      <c r="G25" s="113">
        <f>'3部门支出总体情况表'!F25</f>
        <v>290.57</v>
      </c>
      <c r="H25" s="190"/>
      <c r="I25" s="113">
        <f>'3部门支出总体情况表'!M13</f>
        <v>0</v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</row>
    <row r="26" ht="21.95" customHeight="1" spans="1:19">
      <c r="A26" s="69" t="s">
        <v>80</v>
      </c>
      <c r="B26" s="69" t="s">
        <v>81</v>
      </c>
      <c r="C26" s="69" t="s">
        <v>52</v>
      </c>
      <c r="D26" s="21" t="s">
        <v>53</v>
      </c>
      <c r="E26" s="72" t="s">
        <v>83</v>
      </c>
      <c r="F26" s="113">
        <f t="shared" si="0"/>
        <v>125.11</v>
      </c>
      <c r="G26" s="113">
        <f>'3部门支出总体情况表'!F26</f>
        <v>125.11</v>
      </c>
      <c r="H26" s="190"/>
      <c r="I26" s="113">
        <f>'3部门支出总体情况表'!M14</f>
        <v>0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</row>
    <row r="27" ht="21.95" customHeight="1" spans="1:19">
      <c r="A27" s="69" t="s">
        <v>84</v>
      </c>
      <c r="B27" s="69" t="s">
        <v>85</v>
      </c>
      <c r="C27" s="69" t="s">
        <v>69</v>
      </c>
      <c r="D27" s="21" t="s">
        <v>53</v>
      </c>
      <c r="E27" s="72" t="s">
        <v>86</v>
      </c>
      <c r="F27" s="113">
        <f t="shared" si="0"/>
        <v>220</v>
      </c>
      <c r="G27" s="113">
        <f>'3部门支出总体情况表'!F27</f>
        <v>220</v>
      </c>
      <c r="H27" s="190"/>
      <c r="I27" s="113">
        <f>'3部门支出总体情况表'!M15</f>
        <v>0</v>
      </c>
      <c r="J27" s="190"/>
      <c r="K27" s="190"/>
      <c r="L27" s="190"/>
      <c r="M27" s="190"/>
      <c r="N27" s="190"/>
      <c r="O27" s="190"/>
      <c r="P27" s="190"/>
      <c r="Q27" s="190"/>
      <c r="R27" s="190"/>
      <c r="S27" s="190"/>
    </row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393055555555556" right="0.393055555555556" top="0.786805555555556" bottom="0.393055555555556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showGridLines="0" showZeros="0" workbookViewId="0">
      <selection activeCell="K19" sqref="K19"/>
    </sheetView>
  </sheetViews>
  <sheetFormatPr defaultColWidth="7.25" defaultRowHeight="11.25"/>
  <cols>
    <col min="1" max="3" width="4.375" style="145" customWidth="1"/>
    <col min="4" max="4" width="7.5" style="145" customWidth="1"/>
    <col min="5" max="5" width="25.625" style="145" customWidth="1"/>
    <col min="6" max="13" width="10.5" style="145" customWidth="1"/>
    <col min="14" max="245" width="7.25" style="145" customWidth="1"/>
    <col min="246" max="16384" width="7.25" style="145"/>
  </cols>
  <sheetData>
    <row r="1" ht="25.5" customHeight="1" spans="1:13">
      <c r="A1" s="146"/>
      <c r="B1" s="146"/>
      <c r="C1" s="147"/>
      <c r="D1" s="148"/>
      <c r="E1" s="149"/>
      <c r="F1" s="150"/>
      <c r="G1" s="150"/>
      <c r="H1" s="150"/>
      <c r="I1" s="166"/>
      <c r="J1" s="150"/>
      <c r="K1" s="150"/>
      <c r="L1" s="150"/>
      <c r="M1" s="167" t="s">
        <v>87</v>
      </c>
    </row>
    <row r="2" ht="21.75" customHeight="1" spans="1:13">
      <c r="A2" s="151" t="s">
        <v>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ht="25.5" customHeight="1" spans="1:13">
      <c r="A3" s="152" t="s">
        <v>2</v>
      </c>
      <c r="B3" s="153"/>
      <c r="C3" s="153"/>
      <c r="D3" s="153"/>
      <c r="E3" s="153"/>
      <c r="F3" s="150"/>
      <c r="G3" s="154"/>
      <c r="H3" s="154"/>
      <c r="I3" s="154"/>
      <c r="J3" s="154"/>
      <c r="K3" s="154"/>
      <c r="L3" s="154"/>
      <c r="M3" s="168" t="s">
        <v>3</v>
      </c>
    </row>
    <row r="4" ht="25.5" customHeight="1" spans="1:13">
      <c r="A4" s="155" t="s">
        <v>42</v>
      </c>
      <c r="B4" s="156"/>
      <c r="C4" s="156"/>
      <c r="D4" s="34" t="s">
        <v>43</v>
      </c>
      <c r="E4" s="34" t="s">
        <v>44</v>
      </c>
      <c r="F4" s="34" t="s">
        <v>45</v>
      </c>
      <c r="G4" s="157" t="s">
        <v>89</v>
      </c>
      <c r="H4" s="157"/>
      <c r="I4" s="157"/>
      <c r="J4" s="169"/>
      <c r="K4" s="170" t="s">
        <v>90</v>
      </c>
      <c r="L4" s="157"/>
      <c r="M4" s="169"/>
    </row>
    <row r="5" ht="25.5" customHeight="1" spans="1:13">
      <c r="A5" s="158" t="s">
        <v>47</v>
      </c>
      <c r="B5" s="159" t="s">
        <v>48</v>
      </c>
      <c r="C5" s="159" t="s">
        <v>49</v>
      </c>
      <c r="D5" s="34"/>
      <c r="E5" s="34"/>
      <c r="F5" s="34"/>
      <c r="G5" s="160" t="s">
        <v>17</v>
      </c>
      <c r="H5" s="34" t="s">
        <v>91</v>
      </c>
      <c r="I5" s="34" t="s">
        <v>92</v>
      </c>
      <c r="J5" s="34" t="s">
        <v>93</v>
      </c>
      <c r="K5" s="34" t="s">
        <v>17</v>
      </c>
      <c r="L5" s="34" t="s">
        <v>94</v>
      </c>
      <c r="M5" s="34" t="s">
        <v>95</v>
      </c>
    </row>
    <row r="6" ht="20.25" customHeight="1" spans="1:13">
      <c r="A6" s="161" t="s">
        <v>50</v>
      </c>
      <c r="B6" s="162" t="s">
        <v>50</v>
      </c>
      <c r="C6" s="162" t="s">
        <v>50</v>
      </c>
      <c r="D6" s="163" t="s">
        <v>50</v>
      </c>
      <c r="E6" s="164" t="s">
        <v>50</v>
      </c>
      <c r="F6" s="163">
        <v>1</v>
      </c>
      <c r="G6" s="165">
        <v>2</v>
      </c>
      <c r="H6" s="165">
        <v>3</v>
      </c>
      <c r="I6" s="165">
        <v>4</v>
      </c>
      <c r="J6" s="165">
        <v>5</v>
      </c>
      <c r="K6" s="165">
        <v>6</v>
      </c>
      <c r="L6" s="165">
        <v>7</v>
      </c>
      <c r="M6" s="165">
        <v>8</v>
      </c>
    </row>
    <row r="7" s="144" customFormat="1" ht="17" customHeight="1" spans="1:13">
      <c r="A7" s="21"/>
      <c r="B7" s="21"/>
      <c r="C7" s="21"/>
      <c r="D7" s="21"/>
      <c r="E7" s="67" t="s">
        <v>9</v>
      </c>
      <c r="F7" s="68">
        <f>G7+K7</f>
        <v>10021.42</v>
      </c>
      <c r="G7" s="68">
        <f>H7+I7+J7</f>
        <v>9569.91</v>
      </c>
      <c r="H7" s="68">
        <f>SUM(H8:H27)</f>
        <v>8361.26</v>
      </c>
      <c r="I7" s="68">
        <f>SUM(I8:I27)</f>
        <v>191.75</v>
      </c>
      <c r="J7" s="68">
        <f>SUM(J8:J27)</f>
        <v>1016.9</v>
      </c>
      <c r="K7" s="68">
        <f t="shared" ref="K7:K16" si="0">L7+M7</f>
        <v>451.51</v>
      </c>
      <c r="L7" s="68">
        <f>SUM(L8:L27)</f>
        <v>451.51</v>
      </c>
      <c r="M7" s="68">
        <f>SUM(M8:M27)</f>
        <v>0</v>
      </c>
    </row>
    <row r="8" ht="17" customHeight="1" spans="1:13">
      <c r="A8" s="69">
        <v>201</v>
      </c>
      <c r="B8" s="69" t="s">
        <v>51</v>
      </c>
      <c r="C8" s="69" t="s">
        <v>52</v>
      </c>
      <c r="D8" s="21" t="s">
        <v>53</v>
      </c>
      <c r="E8" s="70" t="s">
        <v>54</v>
      </c>
      <c r="F8" s="68">
        <f>G8+K8</f>
        <v>4840.87</v>
      </c>
      <c r="G8" s="68">
        <f>H8+I8+J8</f>
        <v>4840.87</v>
      </c>
      <c r="H8" s="68">
        <f>'5一般公共预算支出情况表'!H8</f>
        <v>4347.75</v>
      </c>
      <c r="I8" s="68">
        <f>'5一般公共预算支出情况表'!I8</f>
        <v>18.91</v>
      </c>
      <c r="J8" s="68">
        <f>'5一般公共预算支出情况表'!J8</f>
        <v>474.21</v>
      </c>
      <c r="K8" s="68">
        <f t="shared" si="0"/>
        <v>0</v>
      </c>
      <c r="L8" s="68">
        <f>'5一般公共预算支出情况表'!L8</f>
        <v>0</v>
      </c>
      <c r="M8" s="68">
        <f>'5一般公共预算支出情况表'!M8</f>
        <v>0</v>
      </c>
    </row>
    <row r="9" ht="17" customHeight="1" spans="1:13">
      <c r="A9" s="69">
        <v>201</v>
      </c>
      <c r="B9" s="69" t="s">
        <v>51</v>
      </c>
      <c r="C9" s="69" t="s">
        <v>55</v>
      </c>
      <c r="D9" s="21" t="s">
        <v>53</v>
      </c>
      <c r="E9" s="70" t="s">
        <v>56</v>
      </c>
      <c r="F9" s="68">
        <f t="shared" ref="F9:F28" si="1">G9+K9</f>
        <v>21</v>
      </c>
      <c r="G9" s="68">
        <f t="shared" ref="G9:G28" si="2">H9+I9+J9</f>
        <v>21</v>
      </c>
      <c r="H9" s="68">
        <f>'5一般公共预算支出情况表'!H9</f>
        <v>21</v>
      </c>
      <c r="I9" s="68">
        <f>'5一般公共预算支出情况表'!I9</f>
        <v>0</v>
      </c>
      <c r="J9" s="68">
        <f>'5一般公共预算支出情况表'!J9</f>
        <v>0</v>
      </c>
      <c r="K9" s="68">
        <f t="shared" si="0"/>
        <v>0</v>
      </c>
      <c r="L9" s="68">
        <f>'5一般公共预算支出情况表'!L9</f>
        <v>0</v>
      </c>
      <c r="M9" s="68">
        <f>'5一般公共预算支出情况表'!M9</f>
        <v>0</v>
      </c>
    </row>
    <row r="10" ht="17" customHeight="1" spans="1:13">
      <c r="A10" s="69" t="s">
        <v>57</v>
      </c>
      <c r="B10" s="69" t="s">
        <v>58</v>
      </c>
      <c r="C10" s="69" t="s">
        <v>52</v>
      </c>
      <c r="D10" s="21" t="s">
        <v>53</v>
      </c>
      <c r="E10" s="70" t="s">
        <v>54</v>
      </c>
      <c r="F10" s="68">
        <f t="shared" si="1"/>
        <v>459.56</v>
      </c>
      <c r="G10" s="68">
        <f t="shared" si="2"/>
        <v>425.3</v>
      </c>
      <c r="H10" s="68">
        <f>'5一般公共预算支出情况表'!H10</f>
        <v>252.46</v>
      </c>
      <c r="I10" s="68">
        <f>'5一般公共预算支出情况表'!I10</f>
        <v>172.84</v>
      </c>
      <c r="J10" s="68">
        <f>'5一般公共预算支出情况表'!J10</f>
        <v>0</v>
      </c>
      <c r="K10" s="68">
        <f t="shared" si="0"/>
        <v>34.26</v>
      </c>
      <c r="L10" s="68">
        <f>'5一般公共预算支出情况表'!L10</f>
        <v>34.26</v>
      </c>
      <c r="M10" s="68">
        <f>'5一般公共预算支出情况表'!M10</f>
        <v>0</v>
      </c>
    </row>
    <row r="11" ht="17" customHeight="1" spans="1:13">
      <c r="A11" s="69" t="s">
        <v>57</v>
      </c>
      <c r="B11" s="69" t="s">
        <v>58</v>
      </c>
      <c r="C11" s="69" t="s">
        <v>55</v>
      </c>
      <c r="D11" s="21" t="s">
        <v>53</v>
      </c>
      <c r="E11" s="70" t="s">
        <v>56</v>
      </c>
      <c r="F11" s="68">
        <f t="shared" si="1"/>
        <v>659.11</v>
      </c>
      <c r="G11" s="68">
        <f t="shared" si="2"/>
        <v>654.11</v>
      </c>
      <c r="H11" s="68">
        <f>'5一般公共预算支出情况表'!H11</f>
        <v>654.11</v>
      </c>
      <c r="I11" s="68">
        <f>'5一般公共预算支出情况表'!I11</f>
        <v>0</v>
      </c>
      <c r="J11" s="68">
        <f>'5一般公共预算支出情况表'!J11</f>
        <v>0</v>
      </c>
      <c r="K11" s="68">
        <f t="shared" si="0"/>
        <v>5</v>
      </c>
      <c r="L11" s="68">
        <f>'5一般公共预算支出情况表'!L11</f>
        <v>5</v>
      </c>
      <c r="M11" s="68">
        <f>'5一般公共预算支出情况表'!M11</f>
        <v>0</v>
      </c>
    </row>
    <row r="12" ht="17" customHeight="1" spans="1:13">
      <c r="A12" s="69" t="s">
        <v>57</v>
      </c>
      <c r="B12" s="69" t="s">
        <v>58</v>
      </c>
      <c r="C12" s="69" t="s">
        <v>59</v>
      </c>
      <c r="D12" s="21" t="s">
        <v>53</v>
      </c>
      <c r="E12" s="70" t="s">
        <v>60</v>
      </c>
      <c r="F12" s="68">
        <f t="shared" si="1"/>
        <v>2</v>
      </c>
      <c r="G12" s="68">
        <f t="shared" si="2"/>
        <v>0</v>
      </c>
      <c r="H12" s="68">
        <f>'5一般公共预算支出情况表'!H12</f>
        <v>0</v>
      </c>
      <c r="I12" s="68">
        <f>'5一般公共预算支出情况表'!I12</f>
        <v>0</v>
      </c>
      <c r="J12" s="68">
        <f>'5一般公共预算支出情况表'!J12</f>
        <v>0</v>
      </c>
      <c r="K12" s="68">
        <f t="shared" si="0"/>
        <v>2</v>
      </c>
      <c r="L12" s="68">
        <f>'5一般公共预算支出情况表'!L12</f>
        <v>2</v>
      </c>
      <c r="M12" s="68">
        <f>'5一般公共预算支出情况表'!M12</f>
        <v>0</v>
      </c>
    </row>
    <row r="13" ht="17" customHeight="1" spans="1:13">
      <c r="A13" s="69" t="s">
        <v>57</v>
      </c>
      <c r="B13" s="69" t="s">
        <v>58</v>
      </c>
      <c r="C13" s="69" t="s">
        <v>61</v>
      </c>
      <c r="D13" s="21" t="s">
        <v>53</v>
      </c>
      <c r="E13" s="70" t="s">
        <v>62</v>
      </c>
      <c r="F13" s="68">
        <f t="shared" si="1"/>
        <v>21.32</v>
      </c>
      <c r="G13" s="68">
        <f t="shared" si="2"/>
        <v>0</v>
      </c>
      <c r="H13" s="68">
        <f>'5一般公共预算支出情况表'!H13</f>
        <v>0</v>
      </c>
      <c r="I13" s="68">
        <f>'5一般公共预算支出情况表'!I13</f>
        <v>0</v>
      </c>
      <c r="J13" s="68">
        <f>'5一般公共预算支出情况表'!J13</f>
        <v>0</v>
      </c>
      <c r="K13" s="68">
        <f t="shared" si="0"/>
        <v>21.32</v>
      </c>
      <c r="L13" s="68">
        <f>'5一般公共预算支出情况表'!L13</f>
        <v>21.32</v>
      </c>
      <c r="M13" s="68">
        <f>'5一般公共预算支出情况表'!M13</f>
        <v>0</v>
      </c>
    </row>
    <row r="14" ht="17" customHeight="1" spans="1:13">
      <c r="A14" s="69" t="s">
        <v>57</v>
      </c>
      <c r="B14" s="69" t="s">
        <v>63</v>
      </c>
      <c r="C14" s="69" t="s">
        <v>55</v>
      </c>
      <c r="D14" s="21" t="s">
        <v>53</v>
      </c>
      <c r="E14" s="70" t="s">
        <v>56</v>
      </c>
      <c r="F14" s="68">
        <f t="shared" si="1"/>
        <v>705.05</v>
      </c>
      <c r="G14" s="68">
        <f t="shared" si="2"/>
        <v>542.13</v>
      </c>
      <c r="H14" s="68">
        <f>'5一般公共预算支出情况表'!H14</f>
        <v>0</v>
      </c>
      <c r="I14" s="68">
        <f>'5一般公共预算支出情况表'!I14</f>
        <v>0</v>
      </c>
      <c r="J14" s="68">
        <f>'5一般公共预算支出情况表'!J14</f>
        <v>542.13</v>
      </c>
      <c r="K14" s="68">
        <f t="shared" si="0"/>
        <v>162.92</v>
      </c>
      <c r="L14" s="68">
        <f>'5一般公共预算支出情况表'!L14</f>
        <v>162.92</v>
      </c>
      <c r="M14" s="68">
        <f>'5一般公共预算支出情况表'!M14</f>
        <v>0</v>
      </c>
    </row>
    <row r="15" ht="17" customHeight="1" spans="1:13">
      <c r="A15" s="69" t="s">
        <v>57</v>
      </c>
      <c r="B15" s="69" t="s">
        <v>63</v>
      </c>
      <c r="C15" s="69" t="s">
        <v>64</v>
      </c>
      <c r="D15" s="21" t="s">
        <v>53</v>
      </c>
      <c r="E15" s="70" t="s">
        <v>65</v>
      </c>
      <c r="F15" s="68">
        <f t="shared" si="1"/>
        <v>1</v>
      </c>
      <c r="G15" s="68">
        <f t="shared" si="2"/>
        <v>0</v>
      </c>
      <c r="H15" s="68">
        <f>'5一般公共预算支出情况表'!H15</f>
        <v>0</v>
      </c>
      <c r="I15" s="68">
        <f>'5一般公共预算支出情况表'!I15</f>
        <v>0</v>
      </c>
      <c r="J15" s="68">
        <f>'5一般公共预算支出情况表'!J15</f>
        <v>0</v>
      </c>
      <c r="K15" s="68">
        <f t="shared" si="0"/>
        <v>1</v>
      </c>
      <c r="L15" s="68">
        <f>'5一般公共预算支出情况表'!L15</f>
        <v>1</v>
      </c>
      <c r="M15" s="68">
        <f>'5一般公共预算支出情况表'!M15</f>
        <v>0</v>
      </c>
    </row>
    <row r="16" ht="17" customHeight="1" spans="1:13">
      <c r="A16" s="69">
        <v>208</v>
      </c>
      <c r="B16" s="69" t="s">
        <v>52</v>
      </c>
      <c r="C16" s="69" t="s">
        <v>66</v>
      </c>
      <c r="D16" s="21" t="s">
        <v>53</v>
      </c>
      <c r="E16" s="72" t="s">
        <v>67</v>
      </c>
      <c r="F16" s="68">
        <f t="shared" si="1"/>
        <v>1</v>
      </c>
      <c r="G16" s="68">
        <f t="shared" si="2"/>
        <v>0</v>
      </c>
      <c r="H16" s="68">
        <f>'5一般公共预算支出情况表'!H16</f>
        <v>0</v>
      </c>
      <c r="I16" s="68">
        <f>'5一般公共预算支出情况表'!I16</f>
        <v>0</v>
      </c>
      <c r="J16" s="68">
        <f>'5一般公共预算支出情况表'!J16</f>
        <v>0</v>
      </c>
      <c r="K16" s="68">
        <f t="shared" si="0"/>
        <v>1</v>
      </c>
      <c r="L16" s="68">
        <f>'5一般公共预算支出情况表'!L16</f>
        <v>1</v>
      </c>
      <c r="M16" s="68">
        <f>'5一般公共预算支出情况表'!M16</f>
        <v>0</v>
      </c>
    </row>
    <row r="17" ht="17" customHeight="1" spans="1:13">
      <c r="A17" s="69" t="s">
        <v>68</v>
      </c>
      <c r="B17" s="69" t="s">
        <v>52</v>
      </c>
      <c r="C17" s="69" t="s">
        <v>69</v>
      </c>
      <c r="D17" s="21" t="s">
        <v>53</v>
      </c>
      <c r="E17" s="72" t="s">
        <v>70</v>
      </c>
      <c r="F17" s="68">
        <f t="shared" si="1"/>
        <v>3.11</v>
      </c>
      <c r="G17" s="68">
        <f t="shared" si="2"/>
        <v>0</v>
      </c>
      <c r="H17" s="68">
        <f>'5一般公共预算支出情况表'!H17</f>
        <v>0</v>
      </c>
      <c r="I17" s="68">
        <f>'5一般公共预算支出情况表'!I17</f>
        <v>0</v>
      </c>
      <c r="J17" s="68">
        <f>'5一般公共预算支出情况表'!J17</f>
        <v>0</v>
      </c>
      <c r="K17" s="68">
        <f t="shared" ref="K9:K28" si="3">L17+M17</f>
        <v>3.11</v>
      </c>
      <c r="L17" s="68">
        <f>'5一般公共预算支出情况表'!L17</f>
        <v>3.11</v>
      </c>
      <c r="M17" s="68">
        <f>'5一般公共预算支出情况表'!M17</f>
        <v>0</v>
      </c>
    </row>
    <row r="18" ht="17" customHeight="1" spans="1:13">
      <c r="A18" s="69" t="s">
        <v>68</v>
      </c>
      <c r="B18" s="69" t="s">
        <v>52</v>
      </c>
      <c r="C18" s="69" t="s">
        <v>71</v>
      </c>
      <c r="D18" s="21" t="s">
        <v>53</v>
      </c>
      <c r="E18" s="72" t="s">
        <v>72</v>
      </c>
      <c r="F18" s="68">
        <f t="shared" si="1"/>
        <v>0.9</v>
      </c>
      <c r="G18" s="68">
        <f t="shared" si="2"/>
        <v>0</v>
      </c>
      <c r="H18" s="68">
        <f>'5一般公共预算支出情况表'!H18</f>
        <v>0</v>
      </c>
      <c r="I18" s="68">
        <f>'5一般公共预算支出情况表'!I18</f>
        <v>0</v>
      </c>
      <c r="J18" s="68">
        <f>'5一般公共预算支出情况表'!J18</f>
        <v>0</v>
      </c>
      <c r="K18" s="68">
        <f t="shared" si="3"/>
        <v>0.9</v>
      </c>
      <c r="L18" s="68">
        <f>'5一般公共预算支出情况表'!L18</f>
        <v>0.9</v>
      </c>
      <c r="M18" s="68">
        <f>'5一般公共预算支出情况表'!M18</f>
        <v>0</v>
      </c>
    </row>
    <row r="19" ht="17" customHeight="1" spans="1:13">
      <c r="A19" s="69" t="s">
        <v>68</v>
      </c>
      <c r="B19" s="69" t="s">
        <v>66</v>
      </c>
      <c r="C19" s="69" t="s">
        <v>66</v>
      </c>
      <c r="D19" s="21" t="s">
        <v>53</v>
      </c>
      <c r="E19" s="73" t="s">
        <v>73</v>
      </c>
      <c r="F19" s="68">
        <f t="shared" si="1"/>
        <v>720.19</v>
      </c>
      <c r="G19" s="68">
        <f t="shared" si="2"/>
        <v>720.19</v>
      </c>
      <c r="H19" s="68">
        <f>'5一般公共预算支出情况表'!H19</f>
        <v>720.19</v>
      </c>
      <c r="I19" s="68">
        <f>'5一般公共预算支出情况表'!I19</f>
        <v>0</v>
      </c>
      <c r="J19" s="68">
        <f>'5一般公共预算支出情况表'!J19</f>
        <v>0</v>
      </c>
      <c r="K19" s="68">
        <f t="shared" si="3"/>
        <v>0</v>
      </c>
      <c r="L19" s="68">
        <f>'5一般公共预算支出情况表'!L19</f>
        <v>0</v>
      </c>
      <c r="M19" s="68">
        <f>'5一般公共预算支出情况表'!M19</f>
        <v>0</v>
      </c>
    </row>
    <row r="20" ht="17" customHeight="1" spans="1:13">
      <c r="A20" s="69" t="s">
        <v>68</v>
      </c>
      <c r="B20" s="69" t="s">
        <v>66</v>
      </c>
      <c r="C20" s="69" t="s">
        <v>69</v>
      </c>
      <c r="D20" s="21" t="s">
        <v>53</v>
      </c>
      <c r="E20" s="73" t="s">
        <v>74</v>
      </c>
      <c r="F20" s="68">
        <f t="shared" si="1"/>
        <v>0.56</v>
      </c>
      <c r="G20" s="68">
        <f t="shared" si="2"/>
        <v>0.56</v>
      </c>
      <c r="H20" s="68">
        <f>'5一般公共预算支出情况表'!H20</f>
        <v>0</v>
      </c>
      <c r="I20" s="68">
        <f>'5一般公共预算支出情况表'!I20</f>
        <v>0</v>
      </c>
      <c r="J20" s="68">
        <f>'5一般公共预算支出情况表'!J20</f>
        <v>0.56</v>
      </c>
      <c r="K20" s="68">
        <f t="shared" si="3"/>
        <v>0</v>
      </c>
      <c r="L20" s="68">
        <f>'5一般公共预算支出情况表'!L20</f>
        <v>0</v>
      </c>
      <c r="M20" s="68">
        <f>'5一般公共预算支出情况表'!M20</f>
        <v>0</v>
      </c>
    </row>
    <row r="21" ht="17" customHeight="1" spans="1:13">
      <c r="A21" s="69" t="s">
        <v>68</v>
      </c>
      <c r="B21" s="69" t="s">
        <v>75</v>
      </c>
      <c r="C21" s="69" t="s">
        <v>52</v>
      </c>
      <c r="D21" s="21" t="s">
        <v>53</v>
      </c>
      <c r="E21" s="72" t="s">
        <v>76</v>
      </c>
      <c r="F21" s="68">
        <f t="shared" si="1"/>
        <v>38.19</v>
      </c>
      <c r="G21" s="68">
        <f t="shared" si="2"/>
        <v>38.19</v>
      </c>
      <c r="H21" s="68">
        <f>'5一般公共预算支出情况表'!H21</f>
        <v>38.19</v>
      </c>
      <c r="I21" s="68">
        <f>'5一般公共预算支出情况表'!I21</f>
        <v>0</v>
      </c>
      <c r="J21" s="68">
        <f>'5一般公共预算支出情况表'!J21</f>
        <v>0</v>
      </c>
      <c r="K21" s="68">
        <f t="shared" si="3"/>
        <v>0</v>
      </c>
      <c r="L21" s="68">
        <f>'5一般公共预算支出情况表'!L21</f>
        <v>0</v>
      </c>
      <c r="M21" s="68">
        <f>'5一般公共预算支出情况表'!M21</f>
        <v>0</v>
      </c>
    </row>
    <row r="22" ht="17" customHeight="1" spans="1:13">
      <c r="A22" s="69" t="s">
        <v>68</v>
      </c>
      <c r="B22" s="69" t="s">
        <v>75</v>
      </c>
      <c r="C22" s="69" t="s">
        <v>55</v>
      </c>
      <c r="D22" s="21" t="s">
        <v>53</v>
      </c>
      <c r="E22" s="72" t="s">
        <v>77</v>
      </c>
      <c r="F22" s="68">
        <f t="shared" si="1"/>
        <v>47.9</v>
      </c>
      <c r="G22" s="68">
        <f t="shared" si="2"/>
        <v>47.9</v>
      </c>
      <c r="H22" s="68">
        <f>'5一般公共预算支出情况表'!H22</f>
        <v>47.9</v>
      </c>
      <c r="I22" s="68">
        <f>'5一般公共预算支出情况表'!I22</f>
        <v>0</v>
      </c>
      <c r="J22" s="68">
        <f>'5一般公共预算支出情况表'!J22</f>
        <v>0</v>
      </c>
      <c r="K22" s="68">
        <f t="shared" si="3"/>
        <v>0</v>
      </c>
      <c r="L22" s="68">
        <f>'5一般公共预算支出情况表'!L22</f>
        <v>0</v>
      </c>
      <c r="M22" s="68">
        <f>'5一般公共预算支出情况表'!M22</f>
        <v>0</v>
      </c>
    </row>
    <row r="23" ht="17" customHeight="1" spans="1:13">
      <c r="A23" s="69" t="s">
        <v>68</v>
      </c>
      <c r="B23" s="69" t="s">
        <v>75</v>
      </c>
      <c r="C23" s="69" t="s">
        <v>55</v>
      </c>
      <c r="D23" s="21" t="s">
        <v>53</v>
      </c>
      <c r="E23" s="72" t="s">
        <v>78</v>
      </c>
      <c r="F23" s="68">
        <f t="shared" si="1"/>
        <v>14.9</v>
      </c>
      <c r="G23" s="68">
        <f t="shared" si="2"/>
        <v>14.9</v>
      </c>
      <c r="H23" s="68">
        <f>'5一般公共预算支出情况表'!H23</f>
        <v>14.9</v>
      </c>
      <c r="I23" s="68">
        <f>'5一般公共预算支出情况表'!I23</f>
        <v>0</v>
      </c>
      <c r="J23" s="68">
        <f>'5一般公共预算支出情况表'!J23</f>
        <v>0</v>
      </c>
      <c r="K23" s="68">
        <f t="shared" si="3"/>
        <v>0</v>
      </c>
      <c r="L23" s="68">
        <f>'5一般公共预算支出情况表'!L23</f>
        <v>0</v>
      </c>
      <c r="M23" s="68">
        <f>'5一般公共预算支出情况表'!M23</f>
        <v>0</v>
      </c>
    </row>
    <row r="24" ht="17" customHeight="1" spans="1:13">
      <c r="A24" s="69" t="s">
        <v>68</v>
      </c>
      <c r="B24" s="69" t="s">
        <v>75</v>
      </c>
      <c r="C24" s="69" t="s">
        <v>61</v>
      </c>
      <c r="D24" s="21" t="s">
        <v>53</v>
      </c>
      <c r="E24" s="72" t="s">
        <v>79</v>
      </c>
      <c r="F24" s="68">
        <f t="shared" si="1"/>
        <v>1849.08</v>
      </c>
      <c r="G24" s="68">
        <f t="shared" si="2"/>
        <v>1849.08</v>
      </c>
      <c r="H24" s="68">
        <f>'5一般公共预算支出情况表'!H24</f>
        <v>1849.08</v>
      </c>
      <c r="I24" s="68">
        <f>'5一般公共预算支出情况表'!I24</f>
        <v>0</v>
      </c>
      <c r="J24" s="68">
        <f>'5一般公共预算支出情况表'!J24</f>
        <v>0</v>
      </c>
      <c r="K24" s="68">
        <f t="shared" si="3"/>
        <v>0</v>
      </c>
      <c r="L24" s="68">
        <f>'5一般公共预算支出情况表'!L24</f>
        <v>0</v>
      </c>
      <c r="M24" s="68">
        <f>'5一般公共预算支出情况表'!M24</f>
        <v>0</v>
      </c>
    </row>
    <row r="25" ht="17" customHeight="1" spans="1:13">
      <c r="A25" s="69" t="s">
        <v>80</v>
      </c>
      <c r="B25" s="69" t="s">
        <v>81</v>
      </c>
      <c r="C25" s="69" t="s">
        <v>52</v>
      </c>
      <c r="D25" s="21" t="s">
        <v>53</v>
      </c>
      <c r="E25" s="72" t="s">
        <v>82</v>
      </c>
      <c r="F25" s="68">
        <f t="shared" si="1"/>
        <v>290.57</v>
      </c>
      <c r="G25" s="68">
        <f t="shared" si="2"/>
        <v>290.57</v>
      </c>
      <c r="H25" s="68">
        <f>'5一般公共预算支出情况表'!H25</f>
        <v>290.57</v>
      </c>
      <c r="I25" s="68">
        <f>'5一般公共预算支出情况表'!I25</f>
        <v>0</v>
      </c>
      <c r="J25" s="68">
        <f>'5一般公共预算支出情况表'!J25</f>
        <v>0</v>
      </c>
      <c r="K25" s="68">
        <f t="shared" si="3"/>
        <v>0</v>
      </c>
      <c r="L25" s="68">
        <f>'5一般公共预算支出情况表'!L25</f>
        <v>0</v>
      </c>
      <c r="M25" s="68">
        <f>'5一般公共预算支出情况表'!M25</f>
        <v>0</v>
      </c>
    </row>
    <row r="26" ht="17" customHeight="1" spans="1:13">
      <c r="A26" s="69" t="s">
        <v>80</v>
      </c>
      <c r="B26" s="69" t="s">
        <v>81</v>
      </c>
      <c r="C26" s="69" t="s">
        <v>52</v>
      </c>
      <c r="D26" s="21" t="s">
        <v>53</v>
      </c>
      <c r="E26" s="72" t="s">
        <v>83</v>
      </c>
      <c r="F26" s="68">
        <f t="shared" si="1"/>
        <v>125.11</v>
      </c>
      <c r="G26" s="68">
        <f t="shared" si="2"/>
        <v>125.11</v>
      </c>
      <c r="H26" s="68">
        <f>'5一般公共预算支出情况表'!H26</f>
        <v>125.11</v>
      </c>
      <c r="I26" s="68">
        <f>'5一般公共预算支出情况表'!I26</f>
        <v>0</v>
      </c>
      <c r="J26" s="68">
        <f>'5一般公共预算支出情况表'!J26</f>
        <v>0</v>
      </c>
      <c r="K26" s="68">
        <f t="shared" si="3"/>
        <v>0</v>
      </c>
      <c r="L26" s="68">
        <f>'5一般公共预算支出情况表'!L26</f>
        <v>0</v>
      </c>
      <c r="M26" s="68">
        <f>'5一般公共预算支出情况表'!M26</f>
        <v>0</v>
      </c>
    </row>
    <row r="27" ht="17" customHeight="1" spans="1:13">
      <c r="A27" s="69" t="s">
        <v>84</v>
      </c>
      <c r="B27" s="69" t="s">
        <v>85</v>
      </c>
      <c r="C27" s="69" t="s">
        <v>69</v>
      </c>
      <c r="D27" s="21" t="s">
        <v>53</v>
      </c>
      <c r="E27" s="72" t="s">
        <v>86</v>
      </c>
      <c r="F27" s="68">
        <f t="shared" si="1"/>
        <v>220</v>
      </c>
      <c r="G27" s="68">
        <f t="shared" si="2"/>
        <v>0</v>
      </c>
      <c r="H27" s="68">
        <f>'5一般公共预算支出情况表'!H27</f>
        <v>0</v>
      </c>
      <c r="I27" s="68">
        <f>'5一般公共预算支出情况表'!I27</f>
        <v>0</v>
      </c>
      <c r="J27" s="68">
        <f>'5一般公共预算支出情况表'!J27</f>
        <v>0</v>
      </c>
      <c r="K27" s="68">
        <f t="shared" si="3"/>
        <v>220</v>
      </c>
      <c r="L27" s="68">
        <f>'5一般公共预算支出情况表'!L27</f>
        <v>220</v>
      </c>
      <c r="M27" s="68">
        <f>'5一般公共预算支出情况表'!M27</f>
        <v>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paperSize="9" scale="90" orientation="landscape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topLeftCell="A7" workbookViewId="0">
      <selection activeCell="C33" sqref="C33"/>
    </sheetView>
  </sheetViews>
  <sheetFormatPr defaultColWidth="7.25" defaultRowHeight="11.25"/>
  <cols>
    <col min="1" max="1" width="4.125" style="82" customWidth="1"/>
    <col min="2" max="2" width="28.75" style="82" customWidth="1"/>
    <col min="3" max="3" width="15.25" style="83" customWidth="1"/>
    <col min="4" max="4" width="25.75" style="83" customWidth="1"/>
    <col min="5" max="5" width="12.875" style="83" customWidth="1"/>
    <col min="6" max="6" width="12.375" style="83" customWidth="1"/>
    <col min="7" max="7" width="13.125" style="83" customWidth="1"/>
    <col min="8" max="12" width="11.25" style="83" customWidth="1"/>
    <col min="13" max="16384" width="7.25" style="83"/>
  </cols>
  <sheetData>
    <row r="1" ht="17.25" customHeight="1" spans="1:12">
      <c r="A1" s="84"/>
      <c r="B1" s="84"/>
      <c r="C1" s="85"/>
      <c r="D1" s="85"/>
      <c r="E1" s="86"/>
      <c r="F1" s="86"/>
      <c r="G1" s="87"/>
      <c r="H1" s="87"/>
      <c r="I1" s="87"/>
      <c r="J1" s="87"/>
      <c r="K1" s="136"/>
      <c r="L1" s="137" t="s">
        <v>96</v>
      </c>
    </row>
    <row r="2" ht="27" customHeight="1" spans="1:12">
      <c r="A2" s="88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ht="14.25" customHeight="1" spans="1:12">
      <c r="A3" s="89" t="s">
        <v>2</v>
      </c>
      <c r="B3" s="89"/>
      <c r="C3" s="89"/>
      <c r="D3" s="89"/>
      <c r="E3" s="89"/>
      <c r="F3" s="90"/>
      <c r="G3" s="90"/>
      <c r="H3" s="90"/>
      <c r="I3" s="90"/>
      <c r="J3" s="90"/>
      <c r="K3" s="90"/>
      <c r="L3" s="138" t="s">
        <v>3</v>
      </c>
    </row>
    <row r="4" s="81" customFormat="1" ht="16.35" customHeight="1" spans="1:12">
      <c r="A4" s="91" t="s">
        <v>98</v>
      </c>
      <c r="B4" s="92"/>
      <c r="C4" s="93"/>
      <c r="D4" s="94" t="s">
        <v>5</v>
      </c>
      <c r="E4" s="95"/>
      <c r="F4" s="94"/>
      <c r="G4" s="94"/>
      <c r="H4" s="94"/>
      <c r="I4" s="94"/>
      <c r="J4" s="94"/>
      <c r="K4" s="94"/>
      <c r="L4" s="94"/>
    </row>
    <row r="5" s="81" customFormat="1" ht="15.6" customHeight="1" spans="1:12">
      <c r="A5" s="96" t="s">
        <v>99</v>
      </c>
      <c r="B5" s="97"/>
      <c r="C5" s="98" t="s">
        <v>7</v>
      </c>
      <c r="D5" s="98" t="s">
        <v>100</v>
      </c>
      <c r="E5" s="99" t="s">
        <v>9</v>
      </c>
      <c r="F5" s="100" t="s">
        <v>10</v>
      </c>
      <c r="G5" s="100"/>
      <c r="H5" s="100"/>
      <c r="I5" s="100"/>
      <c r="J5" s="100"/>
      <c r="K5" s="100"/>
      <c r="L5" s="100"/>
    </row>
    <row r="6" s="81" customFormat="1" ht="15" customHeight="1" spans="1:12">
      <c r="A6" s="101"/>
      <c r="B6" s="102"/>
      <c r="C6" s="103"/>
      <c r="D6" s="98"/>
      <c r="E6" s="99"/>
      <c r="F6" s="104" t="s">
        <v>12</v>
      </c>
      <c r="G6" s="105"/>
      <c r="H6" s="105"/>
      <c r="I6" s="105"/>
      <c r="J6" s="105"/>
      <c r="K6" s="139"/>
      <c r="L6" s="140" t="s">
        <v>13</v>
      </c>
    </row>
    <row r="7" s="81" customFormat="1" ht="45" customHeight="1" spans="1:12">
      <c r="A7" s="106"/>
      <c r="B7" s="107"/>
      <c r="C7" s="103"/>
      <c r="D7" s="98"/>
      <c r="E7" s="99"/>
      <c r="F7" s="108" t="s">
        <v>17</v>
      </c>
      <c r="G7" s="109" t="s">
        <v>20</v>
      </c>
      <c r="H7" s="110" t="s">
        <v>22</v>
      </c>
      <c r="I7" s="110" t="s">
        <v>24</v>
      </c>
      <c r="J7" s="110" t="s">
        <v>26</v>
      </c>
      <c r="K7" s="141" t="s">
        <v>28</v>
      </c>
      <c r="L7" s="142"/>
    </row>
    <row r="8" s="81" customFormat="1" ht="18" customHeight="1" spans="1:12">
      <c r="A8" s="111" t="s">
        <v>12</v>
      </c>
      <c r="B8" s="112" t="s">
        <v>17</v>
      </c>
      <c r="C8" s="113">
        <f>C9+C11</f>
        <v>10021.42</v>
      </c>
      <c r="D8" s="114" t="s">
        <v>101</v>
      </c>
      <c r="E8" s="113">
        <f>F8</f>
        <v>10021.42</v>
      </c>
      <c r="F8" s="113">
        <f>G8+I8</f>
        <v>10021.42</v>
      </c>
      <c r="G8" s="113">
        <v>9604.18</v>
      </c>
      <c r="H8" s="115"/>
      <c r="I8" s="115">
        <v>417.24</v>
      </c>
      <c r="J8" s="115"/>
      <c r="K8" s="115"/>
      <c r="L8" s="115"/>
    </row>
    <row r="9" s="81" customFormat="1" ht="18" customHeight="1" spans="1:12">
      <c r="A9" s="116"/>
      <c r="B9" s="112" t="s">
        <v>20</v>
      </c>
      <c r="C9" s="117">
        <f>G8</f>
        <v>9604.18</v>
      </c>
      <c r="D9" s="118" t="s">
        <v>102</v>
      </c>
      <c r="E9" s="115"/>
      <c r="F9" s="115"/>
      <c r="G9" s="115"/>
      <c r="H9" s="115"/>
      <c r="I9" s="115"/>
      <c r="J9" s="115"/>
      <c r="K9" s="115"/>
      <c r="L9" s="115"/>
    </row>
    <row r="10" s="81" customFormat="1" ht="18" customHeight="1" spans="1:12">
      <c r="A10" s="116"/>
      <c r="B10" s="119" t="s">
        <v>22</v>
      </c>
      <c r="C10" s="120"/>
      <c r="D10" s="118" t="s">
        <v>103</v>
      </c>
      <c r="E10" s="115"/>
      <c r="F10" s="115"/>
      <c r="G10" s="121"/>
      <c r="H10" s="121"/>
      <c r="I10" s="121"/>
      <c r="J10" s="121"/>
      <c r="K10" s="121"/>
      <c r="L10" s="121"/>
    </row>
    <row r="11" s="81" customFormat="1" ht="18" customHeight="1" spans="1:12">
      <c r="A11" s="116"/>
      <c r="B11" s="112" t="s">
        <v>24</v>
      </c>
      <c r="C11" s="120">
        <f>I8</f>
        <v>417.24</v>
      </c>
      <c r="D11" s="118" t="s">
        <v>104</v>
      </c>
      <c r="E11" s="115"/>
      <c r="F11" s="115"/>
      <c r="G11" s="121"/>
      <c r="H11" s="121"/>
      <c r="I11" s="121"/>
      <c r="J11" s="121"/>
      <c r="K11" s="121"/>
      <c r="L11" s="121"/>
    </row>
    <row r="12" s="81" customFormat="1" ht="18" customHeight="1" spans="1:12">
      <c r="A12" s="116"/>
      <c r="B12" s="119" t="s">
        <v>26</v>
      </c>
      <c r="C12" s="120"/>
      <c r="D12" s="118" t="s">
        <v>105</v>
      </c>
      <c r="E12" s="115"/>
      <c r="F12" s="115"/>
      <c r="G12" s="121"/>
      <c r="H12" s="121"/>
      <c r="I12" s="121"/>
      <c r="J12" s="121"/>
      <c r="K12" s="121"/>
      <c r="L12" s="121"/>
    </row>
    <row r="13" s="81" customFormat="1" ht="18" customHeight="1" spans="1:12">
      <c r="A13" s="116"/>
      <c r="B13" s="119" t="s">
        <v>28</v>
      </c>
      <c r="C13" s="120"/>
      <c r="D13" s="118" t="s">
        <v>106</v>
      </c>
      <c r="E13" s="115"/>
      <c r="F13" s="115"/>
      <c r="G13" s="121"/>
      <c r="H13" s="121"/>
      <c r="I13" s="121"/>
      <c r="J13" s="121"/>
      <c r="K13" s="121"/>
      <c r="L13" s="121"/>
    </row>
    <row r="14" s="81" customFormat="1" ht="18" customHeight="1" spans="1:12">
      <c r="A14" s="122" t="s">
        <v>13</v>
      </c>
      <c r="B14" s="122"/>
      <c r="C14" s="120"/>
      <c r="D14" s="114" t="s">
        <v>107</v>
      </c>
      <c r="E14" s="115"/>
      <c r="F14" s="115"/>
      <c r="G14" s="121"/>
      <c r="H14" s="121"/>
      <c r="I14" s="121"/>
      <c r="J14" s="121"/>
      <c r="K14" s="121"/>
      <c r="L14" s="121"/>
    </row>
    <row r="15" s="81" customFormat="1" ht="18" customHeight="1" spans="1:12">
      <c r="A15" s="122"/>
      <c r="B15" s="122"/>
      <c r="C15" s="123"/>
      <c r="D15" s="118" t="s">
        <v>108</v>
      </c>
      <c r="E15" s="115"/>
      <c r="F15" s="115"/>
      <c r="G15" s="121"/>
      <c r="H15" s="121"/>
      <c r="I15" s="121"/>
      <c r="J15" s="121"/>
      <c r="K15" s="121"/>
      <c r="L15" s="121"/>
    </row>
    <row r="16" s="81" customFormat="1" ht="18" customHeight="1" spans="1:12">
      <c r="A16" s="122"/>
      <c r="B16" s="122"/>
      <c r="C16" s="124"/>
      <c r="D16" s="114" t="s">
        <v>109</v>
      </c>
      <c r="E16" s="115"/>
      <c r="F16" s="115"/>
      <c r="G16" s="121"/>
      <c r="H16" s="121"/>
      <c r="I16" s="121"/>
      <c r="J16" s="121"/>
      <c r="K16" s="121"/>
      <c r="L16" s="121"/>
    </row>
    <row r="17" s="81" customFormat="1" ht="18" customHeight="1" spans="1:12">
      <c r="A17" s="125"/>
      <c r="B17" s="125"/>
      <c r="C17" s="47"/>
      <c r="D17" s="114" t="s">
        <v>110</v>
      </c>
      <c r="E17" s="115"/>
      <c r="F17" s="115"/>
      <c r="G17" s="121"/>
      <c r="H17" s="121"/>
      <c r="I17" s="121"/>
      <c r="J17" s="121"/>
      <c r="K17" s="121"/>
      <c r="L17" s="121"/>
    </row>
    <row r="18" s="81" customFormat="1" ht="18" customHeight="1" spans="1:12">
      <c r="A18" s="126"/>
      <c r="B18" s="127"/>
      <c r="C18" s="47"/>
      <c r="D18" s="118" t="s">
        <v>111</v>
      </c>
      <c r="E18" s="115"/>
      <c r="F18" s="115"/>
      <c r="G18" s="121"/>
      <c r="H18" s="121"/>
      <c r="I18" s="121"/>
      <c r="J18" s="121"/>
      <c r="K18" s="121"/>
      <c r="L18" s="121"/>
    </row>
    <row r="19" s="81" customFormat="1" ht="18" customHeight="1" spans="1:12">
      <c r="A19" s="126"/>
      <c r="B19" s="127"/>
      <c r="C19" s="47"/>
      <c r="D19" s="118" t="s">
        <v>112</v>
      </c>
      <c r="E19" s="115"/>
      <c r="F19" s="115"/>
      <c r="G19" s="121"/>
      <c r="H19" s="121"/>
      <c r="I19" s="121"/>
      <c r="J19" s="121"/>
      <c r="K19" s="121"/>
      <c r="L19" s="121"/>
    </row>
    <row r="20" s="81" customFormat="1" ht="18" customHeight="1" spans="1:13">
      <c r="A20" s="126"/>
      <c r="B20" s="127"/>
      <c r="C20" s="47"/>
      <c r="D20" s="118" t="s">
        <v>113</v>
      </c>
      <c r="E20" s="115"/>
      <c r="F20" s="115"/>
      <c r="G20" s="121"/>
      <c r="H20" s="121"/>
      <c r="I20" s="121"/>
      <c r="J20" s="121"/>
      <c r="K20" s="121"/>
      <c r="L20" s="121"/>
      <c r="M20" s="143"/>
    </row>
    <row r="21" s="81" customFormat="1" ht="18" customHeight="1" spans="1:12">
      <c r="A21" s="128"/>
      <c r="B21" s="129"/>
      <c r="C21" s="47"/>
      <c r="D21" s="118" t="s">
        <v>114</v>
      </c>
      <c r="E21" s="115"/>
      <c r="F21" s="115"/>
      <c r="G21" s="130"/>
      <c r="H21" s="130"/>
      <c r="I21" s="130"/>
      <c r="J21" s="130"/>
      <c r="K21" s="130"/>
      <c r="L21" s="130"/>
    </row>
    <row r="22" s="81" customFormat="1" ht="18" customHeight="1" spans="1:12">
      <c r="A22" s="126"/>
      <c r="B22" s="127"/>
      <c r="C22" s="47"/>
      <c r="D22" s="118" t="s">
        <v>115</v>
      </c>
      <c r="E22" s="115"/>
      <c r="F22" s="115"/>
      <c r="G22" s="115"/>
      <c r="H22" s="130"/>
      <c r="I22" s="115"/>
      <c r="J22" s="115"/>
      <c r="K22" s="115"/>
      <c r="L22" s="115"/>
    </row>
    <row r="23" s="81" customFormat="1" ht="18" customHeight="1" spans="1:12">
      <c r="A23" s="126"/>
      <c r="B23" s="127"/>
      <c r="C23" s="47"/>
      <c r="D23" s="118" t="s">
        <v>116</v>
      </c>
      <c r="E23" s="115"/>
      <c r="F23" s="115"/>
      <c r="G23" s="115"/>
      <c r="H23" s="130"/>
      <c r="I23" s="115"/>
      <c r="J23" s="115"/>
      <c r="K23" s="115"/>
      <c r="L23" s="115"/>
    </row>
    <row r="24" s="81" customFormat="1" ht="18" customHeight="1" spans="1:12">
      <c r="A24" s="122"/>
      <c r="B24" s="122"/>
      <c r="C24" s="131"/>
      <c r="D24" s="118" t="s">
        <v>117</v>
      </c>
      <c r="E24" s="115"/>
      <c r="F24" s="115"/>
      <c r="G24" s="115"/>
      <c r="H24" s="130"/>
      <c r="I24" s="115"/>
      <c r="J24" s="115"/>
      <c r="K24" s="115"/>
      <c r="L24" s="115"/>
    </row>
    <row r="25" s="81" customFormat="1" ht="18" customHeight="1" spans="1:12">
      <c r="A25" s="132"/>
      <c r="B25" s="133"/>
      <c r="C25" s="131"/>
      <c r="D25" s="118" t="s">
        <v>118</v>
      </c>
      <c r="E25" s="115"/>
      <c r="F25" s="115"/>
      <c r="G25" s="115"/>
      <c r="H25" s="130"/>
      <c r="I25" s="115"/>
      <c r="J25" s="115"/>
      <c r="K25" s="115"/>
      <c r="L25" s="115"/>
    </row>
    <row r="26" s="81" customFormat="1" ht="18" customHeight="1" spans="1:12">
      <c r="A26" s="132"/>
      <c r="B26" s="133"/>
      <c r="C26" s="131"/>
      <c r="D26" s="118" t="s">
        <v>119</v>
      </c>
      <c r="E26" s="115"/>
      <c r="F26" s="115"/>
      <c r="G26" s="115"/>
      <c r="H26" s="130"/>
      <c r="I26" s="115"/>
      <c r="J26" s="115"/>
      <c r="K26" s="115"/>
      <c r="L26" s="115"/>
    </row>
    <row r="27" s="81" customFormat="1" ht="18" customHeight="1" spans="1:12">
      <c r="A27" s="132"/>
      <c r="B27" s="133"/>
      <c r="C27" s="131"/>
      <c r="D27" s="118" t="s">
        <v>120</v>
      </c>
      <c r="E27" s="115"/>
      <c r="F27" s="115"/>
      <c r="G27" s="115"/>
      <c r="H27" s="130"/>
      <c r="I27" s="115"/>
      <c r="J27" s="115"/>
      <c r="K27" s="115"/>
      <c r="L27" s="115"/>
    </row>
    <row r="28" s="81" customFormat="1" ht="18" customHeight="1" spans="1:12">
      <c r="A28" s="132"/>
      <c r="B28" s="133"/>
      <c r="C28" s="131"/>
      <c r="D28" s="118" t="s">
        <v>121</v>
      </c>
      <c r="E28" s="115"/>
      <c r="F28" s="115"/>
      <c r="G28" s="115"/>
      <c r="H28" s="130"/>
      <c r="I28" s="115"/>
      <c r="J28" s="115"/>
      <c r="K28" s="115"/>
      <c r="L28" s="115"/>
    </row>
    <row r="29" s="81" customFormat="1" ht="18" customHeight="1" spans="1:12">
      <c r="A29" s="132"/>
      <c r="B29" s="133"/>
      <c r="C29" s="131"/>
      <c r="D29" s="118" t="s">
        <v>122</v>
      </c>
      <c r="E29" s="115"/>
      <c r="F29" s="115"/>
      <c r="G29" s="115"/>
      <c r="H29" s="130"/>
      <c r="I29" s="115"/>
      <c r="J29" s="115"/>
      <c r="K29" s="115"/>
      <c r="L29" s="115"/>
    </row>
    <row r="30" s="81" customFormat="1" ht="18" customHeight="1" spans="1:12">
      <c r="A30" s="132"/>
      <c r="B30" s="133"/>
      <c r="C30" s="131"/>
      <c r="D30" s="118" t="s">
        <v>123</v>
      </c>
      <c r="E30" s="115"/>
      <c r="F30" s="115"/>
      <c r="G30" s="115"/>
      <c r="H30" s="130"/>
      <c r="I30" s="115"/>
      <c r="J30" s="115"/>
      <c r="K30" s="115"/>
      <c r="L30" s="115"/>
    </row>
    <row r="31" s="81" customFormat="1" ht="18" customHeight="1" spans="1:12">
      <c r="A31" s="132"/>
      <c r="B31" s="133"/>
      <c r="C31" s="131"/>
      <c r="D31" s="118" t="s">
        <v>124</v>
      </c>
      <c r="E31" s="115"/>
      <c r="F31" s="115"/>
      <c r="G31" s="115"/>
      <c r="H31" s="130"/>
      <c r="I31" s="115"/>
      <c r="J31" s="115"/>
      <c r="K31" s="115"/>
      <c r="L31" s="115"/>
    </row>
    <row r="32" s="81" customFormat="1" ht="18" customHeight="1" spans="1:12">
      <c r="A32" s="91" t="s">
        <v>38</v>
      </c>
      <c r="B32" s="93"/>
      <c r="C32" s="113">
        <f>C8</f>
        <v>10021.42</v>
      </c>
      <c r="D32" s="134" t="s">
        <v>125</v>
      </c>
      <c r="E32" s="113">
        <f>SUM(E8:E31)</f>
        <v>10021.42</v>
      </c>
      <c r="F32" s="113">
        <f>SUM(F8:F31)</f>
        <v>10021.42</v>
      </c>
      <c r="G32" s="113">
        <f>SUM(G8:G31)</f>
        <v>9604.18</v>
      </c>
      <c r="H32" s="113">
        <f>SUM(H8:H31)</f>
        <v>0</v>
      </c>
      <c r="I32" s="113">
        <f>SUM(I8:I31)</f>
        <v>417.24</v>
      </c>
      <c r="J32" s="115"/>
      <c r="K32" s="115"/>
      <c r="L32" s="115"/>
    </row>
    <row r="33" s="81" customFormat="1" ht="14.25" spans="1:4">
      <c r="A33" s="135"/>
      <c r="B33" s="135"/>
      <c r="D33" s="38"/>
    </row>
    <row r="34" s="81" customFormat="1" ht="14.25" spans="1:2">
      <c r="A34" s="135"/>
      <c r="B34" s="135"/>
    </row>
    <row r="35" s="81" customFormat="1" ht="14.25" spans="1:2">
      <c r="A35" s="135"/>
      <c r="B35" s="135"/>
    </row>
    <row r="36" s="81" customFormat="1" ht="14.25" spans="1:2">
      <c r="A36" s="135"/>
      <c r="B36" s="135"/>
    </row>
    <row r="37" s="81" customFormat="1" ht="14.25" spans="1:2">
      <c r="A37" s="135"/>
      <c r="B37" s="135"/>
    </row>
    <row r="38" s="81" customFormat="1" ht="14.25" spans="1:2">
      <c r="A38" s="135"/>
      <c r="B38" s="135"/>
    </row>
    <row r="39" s="81" customFormat="1" ht="14.25" spans="1:2">
      <c r="A39" s="135"/>
      <c r="B39" s="135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showGridLines="0" showZeros="0" workbookViewId="0">
      <selection activeCell="O6" sqref="O6"/>
    </sheetView>
  </sheetViews>
  <sheetFormatPr defaultColWidth="7.25" defaultRowHeight="11.25"/>
  <cols>
    <col min="1" max="3" width="4.25" style="3" customWidth="1"/>
    <col min="4" max="4" width="6.5" style="3" customWidth="1"/>
    <col min="5" max="5" width="26" style="3" customWidth="1"/>
    <col min="6" max="6" width="12.75" style="3" customWidth="1"/>
    <col min="7" max="13" width="10.875" style="3" customWidth="1"/>
    <col min="14" max="14" width="7.25" style="3" customWidth="1"/>
    <col min="15" max="15" width="20.5" style="3" customWidth="1"/>
    <col min="16" max="239" width="7.25" style="3" customWidth="1"/>
    <col min="240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9"/>
      <c r="J1" s="8"/>
      <c r="K1" s="8"/>
      <c r="L1" s="8"/>
      <c r="M1" s="30" t="s">
        <v>126</v>
      </c>
    </row>
    <row r="2" ht="21.75" customHeight="1" spans="1:13">
      <c r="A2" s="9" t="s">
        <v>127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1" t="s">
        <v>3</v>
      </c>
    </row>
    <row r="4" s="1" customFormat="1" ht="25.5" customHeight="1" spans="1:13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89</v>
      </c>
      <c r="H4" s="16"/>
      <c r="I4" s="16"/>
      <c r="J4" s="32"/>
      <c r="K4" s="33" t="s">
        <v>90</v>
      </c>
      <c r="L4" s="16"/>
      <c r="M4" s="32"/>
    </row>
    <row r="5" s="1" customFormat="1" ht="30.75" customHeight="1" spans="1:13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91</v>
      </c>
      <c r="I5" s="34" t="s">
        <v>92</v>
      </c>
      <c r="J5" s="15" t="s">
        <v>93</v>
      </c>
      <c r="K5" s="15" t="s">
        <v>17</v>
      </c>
      <c r="L5" s="15" t="s">
        <v>94</v>
      </c>
      <c r="M5" s="15" t="s">
        <v>95</v>
      </c>
    </row>
    <row r="6" s="1" customFormat="1" ht="20.25" customHeight="1" spans="1:15">
      <c r="A6" s="62" t="s">
        <v>50</v>
      </c>
      <c r="B6" s="63" t="s">
        <v>50</v>
      </c>
      <c r="C6" s="63" t="s">
        <v>50</v>
      </c>
      <c r="D6" s="64" t="s">
        <v>50</v>
      </c>
      <c r="E6" s="65" t="s">
        <v>50</v>
      </c>
      <c r="F6" s="64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  <c r="O6" s="1">
        <v>10021.42</v>
      </c>
    </row>
    <row r="7" s="2" customFormat="1" ht="20" customHeight="1" spans="1:15">
      <c r="A7" s="21"/>
      <c r="B7" s="21"/>
      <c r="C7" s="21"/>
      <c r="D7" s="21"/>
      <c r="E7" s="67" t="s">
        <v>9</v>
      </c>
      <c r="F7" s="68">
        <f t="shared" ref="F7:F19" si="0">G7+K7</f>
        <v>10021.42</v>
      </c>
      <c r="G7" s="68">
        <f t="shared" ref="G7:M7" si="1">SUM(G8:G27)</f>
        <v>9569.91</v>
      </c>
      <c r="H7" s="68">
        <f t="shared" si="1"/>
        <v>8361.26</v>
      </c>
      <c r="I7" s="68">
        <f t="shared" si="1"/>
        <v>191.75</v>
      </c>
      <c r="J7" s="68">
        <f t="shared" si="1"/>
        <v>1016.9</v>
      </c>
      <c r="K7" s="68">
        <f t="shared" si="1"/>
        <v>451.51</v>
      </c>
      <c r="L7" s="68">
        <f t="shared" si="1"/>
        <v>451.51</v>
      </c>
      <c r="M7" s="68">
        <f t="shared" si="1"/>
        <v>0</v>
      </c>
      <c r="O7" s="2">
        <f>O6-F7</f>
        <v>0</v>
      </c>
    </row>
    <row r="8" s="1" customFormat="1" ht="20" customHeight="1" spans="1:13">
      <c r="A8" s="69">
        <v>201</v>
      </c>
      <c r="B8" s="69" t="s">
        <v>51</v>
      </c>
      <c r="C8" s="69" t="s">
        <v>52</v>
      </c>
      <c r="D8" s="21" t="s">
        <v>53</v>
      </c>
      <c r="E8" s="70" t="s">
        <v>54</v>
      </c>
      <c r="F8" s="68">
        <f t="shared" si="0"/>
        <v>4840.87</v>
      </c>
      <c r="G8" s="68">
        <f>H8+I8+J8</f>
        <v>4840.87</v>
      </c>
      <c r="H8" s="68">
        <f>1364.35+525.75+691.56+150.09+350.01+176.49+405.03+405.02+122.56+4.38+30.78+3.06+13.46+31.29+43.2+30.72</f>
        <v>4347.75</v>
      </c>
      <c r="I8" s="68">
        <f>6.16+5.32+7.43</f>
        <v>18.91</v>
      </c>
      <c r="J8" s="68">
        <f>320.84+2.64+1.98+19.4+129.35</f>
        <v>474.21</v>
      </c>
      <c r="K8" s="68">
        <f t="shared" ref="K8:K18" si="2">L8+M8</f>
        <v>0</v>
      </c>
      <c r="L8" s="68"/>
      <c r="M8" s="68"/>
    </row>
    <row r="9" s="1" customFormat="1" ht="20" customHeight="1" spans="1:13">
      <c r="A9" s="69">
        <v>201</v>
      </c>
      <c r="B9" s="69" t="s">
        <v>51</v>
      </c>
      <c r="C9" s="69" t="s">
        <v>55</v>
      </c>
      <c r="D9" s="21" t="s">
        <v>53</v>
      </c>
      <c r="E9" s="70" t="s">
        <v>56</v>
      </c>
      <c r="F9" s="68">
        <f t="shared" si="0"/>
        <v>21</v>
      </c>
      <c r="G9" s="68">
        <f t="shared" ref="G9:G29" si="3">H9+I9+J9</f>
        <v>21</v>
      </c>
      <c r="H9" s="68">
        <v>21</v>
      </c>
      <c r="I9" s="68"/>
      <c r="J9" s="68"/>
      <c r="K9" s="68">
        <f t="shared" si="2"/>
        <v>0</v>
      </c>
      <c r="L9" s="68"/>
      <c r="M9" s="68"/>
    </row>
    <row r="10" s="1" customFormat="1" ht="20" customHeight="1" spans="1:13">
      <c r="A10" s="69" t="s">
        <v>57</v>
      </c>
      <c r="B10" s="69" t="s">
        <v>58</v>
      </c>
      <c r="C10" s="69" t="s">
        <v>52</v>
      </c>
      <c r="D10" s="21" t="s">
        <v>53</v>
      </c>
      <c r="E10" s="70" t="s">
        <v>54</v>
      </c>
      <c r="F10" s="68">
        <f t="shared" si="0"/>
        <v>459.56</v>
      </c>
      <c r="G10" s="68">
        <f t="shared" si="3"/>
        <v>425.3</v>
      </c>
      <c r="H10" s="68">
        <f>252.46</f>
        <v>252.46</v>
      </c>
      <c r="I10" s="68">
        <f>18.4+150.33+1.8+2.31</f>
        <v>172.84</v>
      </c>
      <c r="J10" s="68"/>
      <c r="K10" s="68">
        <f t="shared" si="2"/>
        <v>34.26</v>
      </c>
      <c r="L10" s="68">
        <v>34.26</v>
      </c>
      <c r="M10" s="68"/>
    </row>
    <row r="11" s="1" customFormat="1" ht="20" customHeight="1" spans="1:13">
      <c r="A11" s="69" t="s">
        <v>57</v>
      </c>
      <c r="B11" s="69" t="s">
        <v>58</v>
      </c>
      <c r="C11" s="69" t="s">
        <v>55</v>
      </c>
      <c r="D11" s="21" t="s">
        <v>53</v>
      </c>
      <c r="E11" s="70" t="s">
        <v>56</v>
      </c>
      <c r="F11" s="68">
        <f t="shared" si="0"/>
        <v>659.11</v>
      </c>
      <c r="G11" s="68">
        <f t="shared" si="3"/>
        <v>654.11</v>
      </c>
      <c r="H11" s="68">
        <f>654.11</f>
        <v>654.11</v>
      </c>
      <c r="I11" s="68"/>
      <c r="J11" s="68"/>
      <c r="K11" s="68">
        <f t="shared" si="2"/>
        <v>5</v>
      </c>
      <c r="L11" s="68">
        <f>3+2</f>
        <v>5</v>
      </c>
      <c r="M11" s="68"/>
    </row>
    <row r="12" s="1" customFormat="1" ht="20" customHeight="1" spans="1:13">
      <c r="A12" s="69" t="s">
        <v>57</v>
      </c>
      <c r="B12" s="69" t="s">
        <v>58</v>
      </c>
      <c r="C12" s="69" t="s">
        <v>59</v>
      </c>
      <c r="D12" s="21" t="s">
        <v>53</v>
      </c>
      <c r="E12" s="70" t="s">
        <v>60</v>
      </c>
      <c r="F12" s="68">
        <f t="shared" si="0"/>
        <v>2</v>
      </c>
      <c r="G12" s="68">
        <f t="shared" si="3"/>
        <v>0</v>
      </c>
      <c r="H12" s="68"/>
      <c r="I12" s="68"/>
      <c r="J12" s="68"/>
      <c r="K12" s="68">
        <f t="shared" si="2"/>
        <v>2</v>
      </c>
      <c r="L12" s="68">
        <v>2</v>
      </c>
      <c r="M12" s="68"/>
    </row>
    <row r="13" s="1" customFormat="1" ht="20" customHeight="1" spans="1:13">
      <c r="A13" s="69" t="s">
        <v>57</v>
      </c>
      <c r="B13" s="69" t="s">
        <v>58</v>
      </c>
      <c r="C13" s="69" t="s">
        <v>61</v>
      </c>
      <c r="D13" s="21" t="s">
        <v>53</v>
      </c>
      <c r="E13" s="70" t="s">
        <v>62</v>
      </c>
      <c r="F13" s="68">
        <f t="shared" si="0"/>
        <v>21.32</v>
      </c>
      <c r="G13" s="68">
        <f t="shared" si="3"/>
        <v>0</v>
      </c>
      <c r="H13" s="68"/>
      <c r="I13" s="68"/>
      <c r="J13" s="68"/>
      <c r="K13" s="68">
        <f t="shared" si="2"/>
        <v>21.32</v>
      </c>
      <c r="L13" s="68">
        <f>13.64+7.68</f>
        <v>21.32</v>
      </c>
      <c r="M13" s="68"/>
    </row>
    <row r="14" s="1" customFormat="1" ht="20" customHeight="1" spans="1:13">
      <c r="A14" s="69" t="s">
        <v>57</v>
      </c>
      <c r="B14" s="69" t="s">
        <v>63</v>
      </c>
      <c r="C14" s="69" t="s">
        <v>55</v>
      </c>
      <c r="D14" s="21" t="s">
        <v>53</v>
      </c>
      <c r="E14" s="70" t="s">
        <v>56</v>
      </c>
      <c r="F14" s="68">
        <f t="shared" si="0"/>
        <v>705.05</v>
      </c>
      <c r="G14" s="68">
        <f t="shared" si="3"/>
        <v>542.13</v>
      </c>
      <c r="H14" s="71"/>
      <c r="I14" s="78"/>
      <c r="J14" s="78">
        <f>2.13+540</f>
        <v>542.13</v>
      </c>
      <c r="K14" s="68">
        <f t="shared" si="2"/>
        <v>162.92</v>
      </c>
      <c r="L14" s="79">
        <f>10+20+15+8+1+108.92</f>
        <v>162.92</v>
      </c>
      <c r="M14" s="68"/>
    </row>
    <row r="15" s="1" customFormat="1" ht="20" customHeight="1" spans="1:13">
      <c r="A15" s="69" t="s">
        <v>57</v>
      </c>
      <c r="B15" s="69" t="s">
        <v>63</v>
      </c>
      <c r="C15" s="69" t="s">
        <v>64</v>
      </c>
      <c r="D15" s="21" t="s">
        <v>53</v>
      </c>
      <c r="E15" s="70" t="s">
        <v>65</v>
      </c>
      <c r="F15" s="68">
        <f t="shared" si="0"/>
        <v>1</v>
      </c>
      <c r="G15" s="68">
        <f t="shared" si="3"/>
        <v>0</v>
      </c>
      <c r="H15" s="71"/>
      <c r="I15" s="78"/>
      <c r="J15" s="78"/>
      <c r="K15" s="68">
        <f t="shared" si="2"/>
        <v>1</v>
      </c>
      <c r="L15" s="79">
        <v>1</v>
      </c>
      <c r="M15" s="68"/>
    </row>
    <row r="16" s="1" customFormat="1" ht="20" customHeight="1" spans="1:13">
      <c r="A16" s="69">
        <v>208</v>
      </c>
      <c r="B16" s="69" t="s">
        <v>52</v>
      </c>
      <c r="C16" s="69" t="s">
        <v>66</v>
      </c>
      <c r="D16" s="21" t="s">
        <v>53</v>
      </c>
      <c r="E16" s="72" t="s">
        <v>67</v>
      </c>
      <c r="F16" s="68">
        <f t="shared" si="0"/>
        <v>1</v>
      </c>
      <c r="G16" s="68">
        <f t="shared" si="3"/>
        <v>0</v>
      </c>
      <c r="H16" s="71"/>
      <c r="I16" s="78"/>
      <c r="J16" s="78"/>
      <c r="K16" s="68">
        <f t="shared" si="2"/>
        <v>1</v>
      </c>
      <c r="L16" s="79">
        <v>1</v>
      </c>
      <c r="M16" s="68"/>
    </row>
    <row r="17" s="1" customFormat="1" ht="20" customHeight="1" spans="1:13">
      <c r="A17" s="69" t="s">
        <v>68</v>
      </c>
      <c r="B17" s="69" t="s">
        <v>52</v>
      </c>
      <c r="C17" s="69" t="s">
        <v>69</v>
      </c>
      <c r="D17" s="21" t="s">
        <v>53</v>
      </c>
      <c r="E17" s="72" t="s">
        <v>70</v>
      </c>
      <c r="F17" s="68">
        <f t="shared" si="0"/>
        <v>3.11</v>
      </c>
      <c r="G17" s="68">
        <f t="shared" si="3"/>
        <v>0</v>
      </c>
      <c r="H17" s="71"/>
      <c r="I17" s="78"/>
      <c r="J17" s="78"/>
      <c r="K17" s="68">
        <f t="shared" si="2"/>
        <v>3.11</v>
      </c>
      <c r="L17" s="79">
        <v>3.11</v>
      </c>
      <c r="M17" s="68"/>
    </row>
    <row r="18" s="1" customFormat="1" ht="20" customHeight="1" spans="1:13">
      <c r="A18" s="69" t="s">
        <v>68</v>
      </c>
      <c r="B18" s="69" t="s">
        <v>52</v>
      </c>
      <c r="C18" s="69" t="s">
        <v>71</v>
      </c>
      <c r="D18" s="21" t="s">
        <v>53</v>
      </c>
      <c r="E18" s="72" t="s">
        <v>72</v>
      </c>
      <c r="F18" s="68">
        <f t="shared" si="0"/>
        <v>0.9</v>
      </c>
      <c r="G18" s="68">
        <f t="shared" si="3"/>
        <v>0</v>
      </c>
      <c r="H18" s="71"/>
      <c r="I18" s="78"/>
      <c r="J18" s="78"/>
      <c r="K18" s="68">
        <f t="shared" si="2"/>
        <v>0.9</v>
      </c>
      <c r="L18" s="79">
        <v>0.9</v>
      </c>
      <c r="M18" s="68"/>
    </row>
    <row r="19" s="1" customFormat="1" ht="20" customHeight="1" spans="1:13">
      <c r="A19" s="69" t="s">
        <v>68</v>
      </c>
      <c r="B19" s="69" t="s">
        <v>66</v>
      </c>
      <c r="C19" s="69" t="s">
        <v>66</v>
      </c>
      <c r="D19" s="21" t="s">
        <v>53</v>
      </c>
      <c r="E19" s="73" t="s">
        <v>73</v>
      </c>
      <c r="F19" s="68">
        <f t="shared" si="0"/>
        <v>720.19</v>
      </c>
      <c r="G19" s="68">
        <f t="shared" si="3"/>
        <v>720.19</v>
      </c>
      <c r="H19" s="71">
        <v>720.19</v>
      </c>
      <c r="I19" s="78"/>
      <c r="J19" s="78"/>
      <c r="K19" s="68">
        <f t="shared" ref="K19:K28" si="4">L19+M19</f>
        <v>0</v>
      </c>
      <c r="L19" s="79"/>
      <c r="M19" s="68"/>
    </row>
    <row r="20" s="1" customFormat="1" ht="20" customHeight="1" spans="1:13">
      <c r="A20" s="69" t="s">
        <v>68</v>
      </c>
      <c r="B20" s="69" t="s">
        <v>66</v>
      </c>
      <c r="C20" s="69" t="s">
        <v>69</v>
      </c>
      <c r="D20" s="21" t="s">
        <v>53</v>
      </c>
      <c r="E20" s="73" t="s">
        <v>74</v>
      </c>
      <c r="F20" s="68"/>
      <c r="G20" s="68">
        <f t="shared" si="3"/>
        <v>0.56</v>
      </c>
      <c r="H20" s="71"/>
      <c r="I20" s="78"/>
      <c r="J20" s="78">
        <v>0.56</v>
      </c>
      <c r="K20" s="68">
        <f t="shared" si="4"/>
        <v>0</v>
      </c>
      <c r="L20" s="79"/>
      <c r="M20" s="68"/>
    </row>
    <row r="21" s="1" customFormat="1" ht="20" customHeight="1" spans="1:13">
      <c r="A21" s="69" t="s">
        <v>68</v>
      </c>
      <c r="B21" s="69" t="s">
        <v>75</v>
      </c>
      <c r="C21" s="69" t="s">
        <v>52</v>
      </c>
      <c r="D21" s="21" t="s">
        <v>53</v>
      </c>
      <c r="E21" s="72" t="s">
        <v>76</v>
      </c>
      <c r="F21" s="68">
        <f t="shared" ref="F21:F27" si="5">G21+K21</f>
        <v>38.19</v>
      </c>
      <c r="G21" s="68">
        <f t="shared" si="3"/>
        <v>38.19</v>
      </c>
      <c r="H21" s="71">
        <v>38.19</v>
      </c>
      <c r="I21" s="78"/>
      <c r="J21" s="78"/>
      <c r="K21" s="68">
        <f t="shared" si="4"/>
        <v>0</v>
      </c>
      <c r="L21" s="79"/>
      <c r="M21" s="68"/>
    </row>
    <row r="22" s="1" customFormat="1" ht="20" customHeight="1" spans="1:13">
      <c r="A22" s="69" t="s">
        <v>68</v>
      </c>
      <c r="B22" s="69" t="s">
        <v>75</v>
      </c>
      <c r="C22" s="69" t="s">
        <v>55</v>
      </c>
      <c r="D22" s="21" t="s">
        <v>53</v>
      </c>
      <c r="E22" s="72" t="s">
        <v>77</v>
      </c>
      <c r="F22" s="68">
        <f t="shared" si="5"/>
        <v>47.9</v>
      </c>
      <c r="G22" s="68">
        <f t="shared" si="3"/>
        <v>47.9</v>
      </c>
      <c r="H22" s="71">
        <v>47.9</v>
      </c>
      <c r="I22" s="78"/>
      <c r="J22" s="78"/>
      <c r="K22" s="68">
        <f t="shared" si="4"/>
        <v>0</v>
      </c>
      <c r="L22" s="79"/>
      <c r="M22" s="68"/>
    </row>
    <row r="23" s="1" customFormat="1" ht="20" customHeight="1" spans="1:13">
      <c r="A23" s="69" t="s">
        <v>68</v>
      </c>
      <c r="B23" s="69" t="s">
        <v>75</v>
      </c>
      <c r="C23" s="69" t="s">
        <v>55</v>
      </c>
      <c r="D23" s="21" t="s">
        <v>53</v>
      </c>
      <c r="E23" s="72" t="s">
        <v>78</v>
      </c>
      <c r="F23" s="68">
        <f t="shared" si="5"/>
        <v>14.9</v>
      </c>
      <c r="G23" s="68">
        <f t="shared" si="3"/>
        <v>14.9</v>
      </c>
      <c r="H23" s="71">
        <v>14.9</v>
      </c>
      <c r="I23" s="78"/>
      <c r="J23" s="78"/>
      <c r="K23" s="68">
        <f t="shared" si="4"/>
        <v>0</v>
      </c>
      <c r="L23" s="79"/>
      <c r="M23" s="68"/>
    </row>
    <row r="24" s="1" customFormat="1" ht="20" customHeight="1" spans="1:13">
      <c r="A24" s="69" t="s">
        <v>68</v>
      </c>
      <c r="B24" s="69" t="s">
        <v>75</v>
      </c>
      <c r="C24" s="69" t="s">
        <v>61</v>
      </c>
      <c r="D24" s="21" t="s">
        <v>53</v>
      </c>
      <c r="E24" s="72" t="s">
        <v>79</v>
      </c>
      <c r="F24" s="68">
        <f t="shared" si="5"/>
        <v>1849.08</v>
      </c>
      <c r="G24" s="68">
        <f t="shared" si="3"/>
        <v>1849.08</v>
      </c>
      <c r="H24" s="71">
        <v>1849.08</v>
      </c>
      <c r="I24" s="78"/>
      <c r="J24" s="78"/>
      <c r="K24" s="68">
        <f t="shared" si="4"/>
        <v>0</v>
      </c>
      <c r="L24" s="79"/>
      <c r="M24" s="68"/>
    </row>
    <row r="25" s="1" customFormat="1" ht="20" customHeight="1" spans="1:13">
      <c r="A25" s="69" t="s">
        <v>80</v>
      </c>
      <c r="B25" s="69" t="s">
        <v>81</v>
      </c>
      <c r="C25" s="69" t="s">
        <v>52</v>
      </c>
      <c r="D25" s="21" t="s">
        <v>53</v>
      </c>
      <c r="E25" s="72" t="s">
        <v>82</v>
      </c>
      <c r="F25" s="68">
        <f t="shared" si="5"/>
        <v>290.57</v>
      </c>
      <c r="G25" s="68">
        <f t="shared" si="3"/>
        <v>290.57</v>
      </c>
      <c r="H25" s="71">
        <f>286.59+3.98</f>
        <v>290.57</v>
      </c>
      <c r="I25" s="78"/>
      <c r="J25" s="78"/>
      <c r="K25" s="68">
        <f t="shared" si="4"/>
        <v>0</v>
      </c>
      <c r="L25" s="79"/>
      <c r="M25" s="68"/>
    </row>
    <row r="26" s="1" customFormat="1" ht="20" customHeight="1" spans="1:13">
      <c r="A26" s="69" t="s">
        <v>80</v>
      </c>
      <c r="B26" s="69" t="s">
        <v>81</v>
      </c>
      <c r="C26" s="69" t="s">
        <v>52</v>
      </c>
      <c r="D26" s="21" t="s">
        <v>53</v>
      </c>
      <c r="E26" s="72" t="s">
        <v>83</v>
      </c>
      <c r="F26" s="68">
        <f t="shared" si="5"/>
        <v>125.11</v>
      </c>
      <c r="G26" s="68">
        <f t="shared" si="3"/>
        <v>125.11</v>
      </c>
      <c r="H26" s="71">
        <v>125.11</v>
      </c>
      <c r="I26" s="78"/>
      <c r="J26" s="78"/>
      <c r="K26" s="68">
        <f t="shared" si="4"/>
        <v>0</v>
      </c>
      <c r="L26" s="79"/>
      <c r="M26" s="68"/>
    </row>
    <row r="27" s="1" customFormat="1" ht="20" customHeight="1" spans="1:13">
      <c r="A27" s="69" t="s">
        <v>84</v>
      </c>
      <c r="B27" s="69" t="s">
        <v>85</v>
      </c>
      <c r="C27" s="69" t="s">
        <v>69</v>
      </c>
      <c r="D27" s="21" t="s">
        <v>53</v>
      </c>
      <c r="E27" s="72" t="s">
        <v>86</v>
      </c>
      <c r="F27" s="68"/>
      <c r="G27" s="68">
        <f t="shared" si="3"/>
        <v>0</v>
      </c>
      <c r="H27" s="71"/>
      <c r="I27" s="78"/>
      <c r="J27" s="78"/>
      <c r="K27" s="68">
        <f t="shared" si="4"/>
        <v>220</v>
      </c>
      <c r="L27" s="79">
        <v>220</v>
      </c>
      <c r="M27" s="68"/>
    </row>
    <row r="28" s="1" customFormat="1" ht="21" customHeight="1" spans="1:13">
      <c r="A28" s="74"/>
      <c r="B28" s="74"/>
      <c r="C28" s="74"/>
      <c r="D28" s="75"/>
      <c r="E28" s="76"/>
      <c r="F28" s="77"/>
      <c r="G28" s="77"/>
      <c r="H28" s="77"/>
      <c r="I28" s="77"/>
      <c r="J28" s="77"/>
      <c r="K28" s="77"/>
      <c r="L28" s="80"/>
      <c r="M28" s="77"/>
    </row>
    <row r="29" s="1" customFormat="1" ht="14.25"/>
    <row r="30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98402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tabSelected="1" topLeftCell="A4" workbookViewId="0">
      <selection activeCell="E10" sqref="E10"/>
    </sheetView>
  </sheetViews>
  <sheetFormatPr defaultColWidth="9" defaultRowHeight="13.5" outlineLevelCol="5"/>
  <cols>
    <col min="1" max="2" width="6.5" style="49" customWidth="1"/>
    <col min="3" max="3" width="29.5" style="49" customWidth="1"/>
    <col min="4" max="4" width="16.75" style="49" customWidth="1"/>
    <col min="5" max="5" width="17.625" style="49" customWidth="1"/>
    <col min="6" max="6" width="10.375" style="49"/>
    <col min="7" max="7" width="12.125" style="49" customWidth="1"/>
    <col min="8" max="16384" width="9" style="49"/>
  </cols>
  <sheetData>
    <row r="1" ht="21.75" customHeight="1" spans="5:5">
      <c r="E1" s="50" t="s">
        <v>128</v>
      </c>
    </row>
    <row r="2" ht="25.5" spans="1:5">
      <c r="A2" s="51" t="s">
        <v>129</v>
      </c>
      <c r="B2" s="51"/>
      <c r="C2" s="51"/>
      <c r="D2" s="51"/>
      <c r="E2" s="51"/>
    </row>
    <row r="3" spans="1:5">
      <c r="A3" s="52" t="s">
        <v>2</v>
      </c>
      <c r="B3" s="52"/>
      <c r="C3" s="52"/>
      <c r="D3" s="52"/>
      <c r="E3" s="50" t="s">
        <v>3</v>
      </c>
    </row>
    <row r="4" ht="28.5" customHeight="1" spans="1:5">
      <c r="A4" s="53" t="s">
        <v>42</v>
      </c>
      <c r="B4" s="54"/>
      <c r="C4" s="55" t="s">
        <v>130</v>
      </c>
      <c r="D4" s="53" t="s">
        <v>12</v>
      </c>
      <c r="E4" s="54"/>
    </row>
    <row r="5" ht="28.5" customHeight="1" spans="1:5">
      <c r="A5" s="56" t="s">
        <v>47</v>
      </c>
      <c r="B5" s="56" t="s">
        <v>48</v>
      </c>
      <c r="C5" s="57"/>
      <c r="D5" s="56" t="s">
        <v>17</v>
      </c>
      <c r="E5" s="56" t="s">
        <v>18</v>
      </c>
    </row>
    <row r="6" ht="18.75" customHeight="1" spans="1:6">
      <c r="A6" s="56" t="s">
        <v>50</v>
      </c>
      <c r="B6" s="56" t="s">
        <v>50</v>
      </c>
      <c r="C6" s="56" t="s">
        <v>50</v>
      </c>
      <c r="D6" s="56">
        <v>2</v>
      </c>
      <c r="E6" s="56">
        <v>3</v>
      </c>
      <c r="F6" s="58"/>
    </row>
    <row r="7" ht="17" customHeight="1" spans="1:6">
      <c r="A7" s="59"/>
      <c r="B7" s="59"/>
      <c r="C7" s="60" t="s">
        <v>9</v>
      </c>
      <c r="D7" s="61">
        <f>E7</f>
        <v>9604.18</v>
      </c>
      <c r="E7" s="61">
        <f>E8+E20+E43</f>
        <v>9604.18</v>
      </c>
      <c r="F7" s="58"/>
    </row>
    <row r="8" ht="17" customHeight="1" spans="1:6">
      <c r="A8" s="59">
        <v>301</v>
      </c>
      <c r="B8" s="59"/>
      <c r="C8" s="60" t="s">
        <v>91</v>
      </c>
      <c r="D8" s="61">
        <f>E8</f>
        <v>7780.02</v>
      </c>
      <c r="E8" s="61">
        <f>SUM(E9:E19)</f>
        <v>7780.02</v>
      </c>
      <c r="F8" s="58"/>
    </row>
    <row r="9" ht="17" customHeight="1" spans="1:6">
      <c r="A9" s="59">
        <v>301</v>
      </c>
      <c r="B9" s="59" t="s">
        <v>52</v>
      </c>
      <c r="C9" s="60" t="s">
        <v>131</v>
      </c>
      <c r="D9" s="61">
        <f>E9</f>
        <v>1493.69</v>
      </c>
      <c r="E9" s="61">
        <f>1364.35+129.34</f>
        <v>1493.69</v>
      </c>
      <c r="F9" s="58"/>
    </row>
    <row r="10" ht="17" customHeight="1" spans="1:6">
      <c r="A10" s="59">
        <v>301</v>
      </c>
      <c r="B10" s="59" t="s">
        <v>55</v>
      </c>
      <c r="C10" s="60" t="s">
        <v>132</v>
      </c>
      <c r="D10" s="61">
        <f>E10</f>
        <v>2060.17</v>
      </c>
      <c r="E10" s="61">
        <f>525.75+691.56+405.03+405.02+30.68+2.13</f>
        <v>2060.17</v>
      </c>
      <c r="F10" s="58"/>
    </row>
    <row r="11" ht="17" customHeight="1" spans="1:6">
      <c r="A11" s="59">
        <v>301</v>
      </c>
      <c r="B11" s="59" t="s">
        <v>51</v>
      </c>
      <c r="C11" s="60" t="s">
        <v>133</v>
      </c>
      <c r="D11" s="61">
        <f>E11</f>
        <v>303.43</v>
      </c>
      <c r="E11" s="61">
        <f>122.56+4.38+176.49</f>
        <v>303.43</v>
      </c>
      <c r="F11" s="58"/>
    </row>
    <row r="12" ht="17" customHeight="1" spans="1:6">
      <c r="A12" s="59">
        <v>301</v>
      </c>
      <c r="B12" s="59" t="s">
        <v>64</v>
      </c>
      <c r="C12" s="60" t="s">
        <v>134</v>
      </c>
      <c r="D12" s="61"/>
      <c r="E12" s="61"/>
      <c r="F12" s="58"/>
    </row>
    <row r="13" ht="17" customHeight="1" spans="1:6">
      <c r="A13" s="59">
        <v>301</v>
      </c>
      <c r="B13" s="59" t="s">
        <v>85</v>
      </c>
      <c r="C13" s="60" t="s">
        <v>135</v>
      </c>
      <c r="D13" s="61">
        <f>E13</f>
        <v>500.1</v>
      </c>
      <c r="E13" s="61">
        <f>150.09+350.01</f>
        <v>500.1</v>
      </c>
      <c r="F13" s="58"/>
    </row>
    <row r="14" ht="17" customHeight="1" spans="1:6">
      <c r="A14" s="59">
        <v>301</v>
      </c>
      <c r="B14" s="59" t="s">
        <v>136</v>
      </c>
      <c r="C14" s="60" t="s">
        <v>137</v>
      </c>
      <c r="D14" s="61">
        <f t="shared" ref="D14:D22" si="0">E14</f>
        <v>720.19</v>
      </c>
      <c r="E14" s="61">
        <f>720.19</f>
        <v>720.19</v>
      </c>
      <c r="F14" s="58"/>
    </row>
    <row r="15" ht="17" customHeight="1" spans="1:6">
      <c r="A15" s="59">
        <v>301</v>
      </c>
      <c r="B15" s="59" t="s">
        <v>138</v>
      </c>
      <c r="C15" s="60" t="s">
        <v>139</v>
      </c>
      <c r="D15" s="61">
        <f t="shared" si="0"/>
        <v>0.56</v>
      </c>
      <c r="E15" s="61">
        <v>0.56</v>
      </c>
      <c r="F15" s="58"/>
    </row>
    <row r="16" ht="17" customHeight="1" spans="1:6">
      <c r="A16" s="59">
        <v>301</v>
      </c>
      <c r="B16" s="59" t="s">
        <v>58</v>
      </c>
      <c r="C16" s="60" t="s">
        <v>140</v>
      </c>
      <c r="D16" s="61">
        <f t="shared" si="0"/>
        <v>286.59</v>
      </c>
      <c r="E16" s="61">
        <v>286.59</v>
      </c>
      <c r="F16" s="58"/>
    </row>
    <row r="17" ht="17" customHeight="1" spans="1:6">
      <c r="A17" s="59">
        <v>301</v>
      </c>
      <c r="B17" s="59" t="s">
        <v>81</v>
      </c>
      <c r="C17" s="60" t="s">
        <v>141</v>
      </c>
      <c r="D17" s="61">
        <f t="shared" si="0"/>
        <v>125.11</v>
      </c>
      <c r="E17" s="61">
        <v>125.11</v>
      </c>
      <c r="F17" s="58"/>
    </row>
    <row r="18" ht="17" customHeight="1" spans="1:6">
      <c r="A18" s="59">
        <v>301</v>
      </c>
      <c r="B18" s="59" t="s">
        <v>71</v>
      </c>
      <c r="C18" s="60" t="s">
        <v>134</v>
      </c>
      <c r="D18" s="61">
        <f t="shared" si="0"/>
        <v>104.97</v>
      </c>
      <c r="E18" s="61">
        <f>47.9+14.9+38.19+3.98</f>
        <v>104.97</v>
      </c>
      <c r="F18" s="58"/>
    </row>
    <row r="19" ht="17" customHeight="1" spans="1:6">
      <c r="A19" s="59">
        <v>301</v>
      </c>
      <c r="B19" s="59">
        <v>99</v>
      </c>
      <c r="C19" s="60" t="s">
        <v>142</v>
      </c>
      <c r="D19" s="61">
        <f t="shared" si="0"/>
        <v>2185.21</v>
      </c>
      <c r="E19" s="61">
        <f>19.44+21+252.46+1849.11+43.2</f>
        <v>2185.21</v>
      </c>
      <c r="F19" s="58"/>
    </row>
    <row r="20" ht="17" customHeight="1" spans="1:6">
      <c r="A20" s="59">
        <v>302</v>
      </c>
      <c r="B20" s="59"/>
      <c r="C20" s="60" t="s">
        <v>92</v>
      </c>
      <c r="D20" s="61">
        <f t="shared" si="0"/>
        <v>546.83</v>
      </c>
      <c r="E20" s="61">
        <f>SUM(E21:E42)</f>
        <v>546.83</v>
      </c>
      <c r="F20" s="58"/>
    </row>
    <row r="21" ht="17" customHeight="1" spans="1:6">
      <c r="A21" s="59">
        <v>302</v>
      </c>
      <c r="B21" s="59" t="s">
        <v>52</v>
      </c>
      <c r="C21" s="60" t="s">
        <v>143</v>
      </c>
      <c r="D21" s="61">
        <f t="shared" si="0"/>
        <v>7.5</v>
      </c>
      <c r="E21" s="61">
        <v>7.5</v>
      </c>
      <c r="F21" s="58"/>
    </row>
    <row r="22" ht="17" customHeight="1" spans="1:6">
      <c r="A22" s="59">
        <v>302</v>
      </c>
      <c r="B22" s="59" t="s">
        <v>55</v>
      </c>
      <c r="C22" s="60" t="s">
        <v>144</v>
      </c>
      <c r="D22" s="61">
        <f t="shared" si="0"/>
        <v>4.5</v>
      </c>
      <c r="E22" s="61">
        <v>4.5</v>
      </c>
      <c r="F22" s="58"/>
    </row>
    <row r="23" ht="17" customHeight="1" spans="1:6">
      <c r="A23" s="59">
        <v>302</v>
      </c>
      <c r="B23" s="59" t="s">
        <v>51</v>
      </c>
      <c r="C23" s="60" t="s">
        <v>145</v>
      </c>
      <c r="D23" s="61"/>
      <c r="E23" s="61"/>
      <c r="F23" s="58"/>
    </row>
    <row r="24" ht="17" customHeight="1" spans="1:6">
      <c r="A24" s="59">
        <v>302</v>
      </c>
      <c r="B24" s="59" t="s">
        <v>64</v>
      </c>
      <c r="C24" s="60" t="s">
        <v>146</v>
      </c>
      <c r="D24" s="61"/>
      <c r="E24" s="61"/>
      <c r="F24" s="58"/>
    </row>
    <row r="25" ht="17" customHeight="1" spans="1:6">
      <c r="A25" s="59">
        <v>302</v>
      </c>
      <c r="B25" s="59" t="s">
        <v>66</v>
      </c>
      <c r="C25" s="60" t="s">
        <v>147</v>
      </c>
      <c r="D25" s="61"/>
      <c r="E25" s="61"/>
      <c r="F25" s="58"/>
    </row>
    <row r="26" ht="17" customHeight="1" spans="1:6">
      <c r="A26" s="59">
        <v>302</v>
      </c>
      <c r="B26" s="59" t="s">
        <v>69</v>
      </c>
      <c r="C26" s="60" t="s">
        <v>148</v>
      </c>
      <c r="D26" s="61"/>
      <c r="E26" s="61"/>
      <c r="F26" s="58"/>
    </row>
    <row r="27" ht="17" customHeight="1" spans="1:6">
      <c r="A27" s="59">
        <v>302</v>
      </c>
      <c r="B27" s="59" t="s">
        <v>85</v>
      </c>
      <c r="C27" s="60" t="s">
        <v>149</v>
      </c>
      <c r="D27" s="61">
        <f>E27</f>
        <v>3.76</v>
      </c>
      <c r="E27" s="61">
        <v>3.76</v>
      </c>
      <c r="F27" s="58"/>
    </row>
    <row r="28" ht="17" customHeight="1" spans="1:6">
      <c r="A28" s="59">
        <v>302</v>
      </c>
      <c r="B28" s="59" t="s">
        <v>136</v>
      </c>
      <c r="C28" s="60" t="s">
        <v>150</v>
      </c>
      <c r="D28" s="61">
        <f>E28</f>
        <v>13.58</v>
      </c>
      <c r="E28" s="61">
        <f>6.16+7.42</f>
        <v>13.58</v>
      </c>
      <c r="F28" s="58"/>
    </row>
    <row r="29" ht="17" customHeight="1" spans="1:6">
      <c r="A29" s="59">
        <v>302</v>
      </c>
      <c r="B29" s="59" t="s">
        <v>138</v>
      </c>
      <c r="C29" s="60" t="s">
        <v>151</v>
      </c>
      <c r="D29" s="61"/>
      <c r="E29" s="61"/>
      <c r="F29" s="58"/>
    </row>
    <row r="30" ht="17" customHeight="1" spans="1:6">
      <c r="A30" s="59">
        <v>302</v>
      </c>
      <c r="B30" s="59">
        <v>11</v>
      </c>
      <c r="C30" s="60" t="s">
        <v>152</v>
      </c>
      <c r="D30" s="61">
        <f>E30</f>
        <v>2.4</v>
      </c>
      <c r="E30" s="61">
        <v>2.4</v>
      </c>
      <c r="F30" s="58"/>
    </row>
    <row r="31" ht="17" customHeight="1" spans="1:6">
      <c r="A31" s="59">
        <v>302</v>
      </c>
      <c r="B31" s="59">
        <v>12</v>
      </c>
      <c r="C31" s="60" t="s">
        <v>153</v>
      </c>
      <c r="D31" s="61"/>
      <c r="E31" s="61"/>
      <c r="F31" s="58"/>
    </row>
    <row r="32" ht="17" customHeight="1" spans="1:6">
      <c r="A32" s="59">
        <v>302</v>
      </c>
      <c r="B32" s="59">
        <v>13</v>
      </c>
      <c r="C32" s="60" t="s">
        <v>154</v>
      </c>
      <c r="D32" s="61">
        <f>E32</f>
        <v>0.24</v>
      </c>
      <c r="E32" s="61">
        <v>0.24</v>
      </c>
      <c r="F32" s="58"/>
    </row>
    <row r="33" ht="17" customHeight="1" spans="1:6">
      <c r="A33" s="59">
        <v>302</v>
      </c>
      <c r="B33" s="59">
        <v>14</v>
      </c>
      <c r="C33" s="60" t="s">
        <v>155</v>
      </c>
      <c r="D33" s="61"/>
      <c r="E33" s="61"/>
      <c r="F33" s="58"/>
    </row>
    <row r="34" ht="17" customHeight="1" spans="1:6">
      <c r="A34" s="59">
        <v>302</v>
      </c>
      <c r="B34" s="59">
        <v>15</v>
      </c>
      <c r="C34" s="60" t="s">
        <v>156</v>
      </c>
      <c r="D34" s="61"/>
      <c r="E34" s="61"/>
      <c r="F34" s="58"/>
    </row>
    <row r="35" ht="17" customHeight="1" spans="1:6">
      <c r="A35" s="59">
        <v>302</v>
      </c>
      <c r="B35" s="59">
        <v>16</v>
      </c>
      <c r="C35" s="60" t="s">
        <v>157</v>
      </c>
      <c r="D35" s="61"/>
      <c r="E35" s="61"/>
      <c r="F35" s="58"/>
    </row>
    <row r="36" ht="17" customHeight="1" spans="1:6">
      <c r="A36" s="59">
        <v>302</v>
      </c>
      <c r="B36" s="59">
        <v>17</v>
      </c>
      <c r="C36" s="60" t="s">
        <v>158</v>
      </c>
      <c r="D36" s="61"/>
      <c r="E36" s="61"/>
      <c r="F36" s="58"/>
    </row>
    <row r="37" ht="17" customHeight="1" spans="1:6">
      <c r="A37" s="59">
        <v>302</v>
      </c>
      <c r="B37" s="59">
        <v>26</v>
      </c>
      <c r="C37" s="60" t="s">
        <v>159</v>
      </c>
      <c r="D37" s="61"/>
      <c r="E37" s="61"/>
      <c r="F37" s="58"/>
    </row>
    <row r="38" ht="17" customHeight="1" spans="1:6">
      <c r="A38" s="59">
        <v>302</v>
      </c>
      <c r="B38" s="59">
        <v>28</v>
      </c>
      <c r="C38" s="60" t="s">
        <v>160</v>
      </c>
      <c r="D38" s="61">
        <f>E38</f>
        <v>150.33</v>
      </c>
      <c r="E38" s="61">
        <f>150.33</f>
        <v>150.33</v>
      </c>
      <c r="F38" s="58"/>
    </row>
    <row r="39" ht="17" customHeight="1" spans="1:6">
      <c r="A39" s="59">
        <v>302</v>
      </c>
      <c r="B39" s="59">
        <v>29</v>
      </c>
      <c r="C39" s="60" t="s">
        <v>161</v>
      </c>
      <c r="D39" s="61">
        <f>E39</f>
        <v>9.42</v>
      </c>
      <c r="E39" s="61">
        <f>5.32+1.8+2.3</f>
        <v>9.42</v>
      </c>
      <c r="F39" s="58"/>
    </row>
    <row r="40" ht="17" customHeight="1" spans="1:6">
      <c r="A40" s="59">
        <v>302</v>
      </c>
      <c r="B40" s="59">
        <v>31</v>
      </c>
      <c r="C40" s="60" t="s">
        <v>162</v>
      </c>
      <c r="D40" s="61"/>
      <c r="E40" s="61"/>
      <c r="F40" s="58"/>
    </row>
    <row r="41" ht="17" customHeight="1" spans="1:6">
      <c r="A41" s="59">
        <v>302</v>
      </c>
      <c r="B41" s="59">
        <v>39</v>
      </c>
      <c r="C41" s="60" t="s">
        <v>163</v>
      </c>
      <c r="D41" s="61">
        <f>E41</f>
        <v>320.84</v>
      </c>
      <c r="E41" s="61">
        <v>320.84</v>
      </c>
      <c r="F41" s="58"/>
    </row>
    <row r="42" ht="17" customHeight="1" spans="1:6">
      <c r="A42" s="59">
        <v>302</v>
      </c>
      <c r="B42" s="59">
        <v>99</v>
      </c>
      <c r="C42" s="60" t="s">
        <v>164</v>
      </c>
      <c r="D42" s="61">
        <f>E42</f>
        <v>34.26</v>
      </c>
      <c r="E42" s="61">
        <v>34.26</v>
      </c>
      <c r="F42" s="58"/>
    </row>
    <row r="43" ht="17" customHeight="1" spans="1:6">
      <c r="A43" s="59">
        <v>303</v>
      </c>
      <c r="B43" s="59"/>
      <c r="C43" s="60" t="s">
        <v>93</v>
      </c>
      <c r="D43" s="61">
        <f>E43</f>
        <v>1277.33</v>
      </c>
      <c r="E43" s="61">
        <f>SUM(E44:E49)</f>
        <v>1277.33</v>
      </c>
      <c r="F43" s="58"/>
    </row>
    <row r="44" ht="17" customHeight="1" spans="1:6">
      <c r="A44" s="59">
        <v>303</v>
      </c>
      <c r="B44" s="59" t="s">
        <v>52</v>
      </c>
      <c r="C44" s="60" t="s">
        <v>165</v>
      </c>
      <c r="D44" s="61"/>
      <c r="E44" s="61"/>
      <c r="F44" s="58"/>
    </row>
    <row r="45" ht="17" customHeight="1" spans="1:5">
      <c r="A45" s="59">
        <v>303</v>
      </c>
      <c r="B45" s="59" t="s">
        <v>55</v>
      </c>
      <c r="C45" s="60" t="s">
        <v>166</v>
      </c>
      <c r="D45" s="61">
        <f>E45</f>
        <v>78.59</v>
      </c>
      <c r="E45" s="61">
        <f>30.78+3.06+13.46+31.29</f>
        <v>78.59</v>
      </c>
    </row>
    <row r="46" ht="17" customHeight="1" spans="1:5">
      <c r="A46" s="59" t="s">
        <v>167</v>
      </c>
      <c r="B46" s="59" t="s">
        <v>66</v>
      </c>
      <c r="C46" s="60" t="s">
        <v>168</v>
      </c>
      <c r="D46" s="61">
        <f>E46</f>
        <v>544.63</v>
      </c>
      <c r="E46" s="61">
        <f>1.99+2.64+540</f>
        <v>544.63</v>
      </c>
    </row>
    <row r="47" ht="17" customHeight="1" spans="1:5">
      <c r="A47" s="59">
        <v>303</v>
      </c>
      <c r="B47" s="59">
        <v>11</v>
      </c>
      <c r="C47" s="60" t="s">
        <v>169</v>
      </c>
      <c r="D47" s="61">
        <f>E47</f>
        <v>654.11</v>
      </c>
      <c r="E47" s="61">
        <v>654.11</v>
      </c>
    </row>
    <row r="48" ht="17" customHeight="1" spans="1:5">
      <c r="A48" s="59">
        <v>303</v>
      </c>
      <c r="B48" s="59">
        <v>14</v>
      </c>
      <c r="C48" s="60" t="s">
        <v>170</v>
      </c>
      <c r="D48" s="61"/>
      <c r="E48" s="61"/>
    </row>
    <row r="49" ht="17" customHeight="1" spans="1:5">
      <c r="A49" s="59">
        <v>303</v>
      </c>
      <c r="B49" s="59">
        <v>99</v>
      </c>
      <c r="C49" s="60" t="s">
        <v>171</v>
      </c>
      <c r="D49" s="61"/>
      <c r="E49" s="61"/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workbookViewId="0">
      <selection activeCell="E11" sqref="E11"/>
    </sheetView>
  </sheetViews>
  <sheetFormatPr defaultColWidth="9" defaultRowHeight="14.25" outlineLevelCol="4"/>
  <cols>
    <col min="1" max="1" width="35.75" style="38" customWidth="1"/>
    <col min="2" max="2" width="21.375" style="38" customWidth="1"/>
    <col min="3" max="3" width="20.875" style="38" customWidth="1"/>
    <col min="4" max="4" width="12.375" style="38" customWidth="1"/>
    <col min="5" max="5" width="27" style="38" customWidth="1"/>
    <col min="6" max="16384" width="9" style="38"/>
  </cols>
  <sheetData>
    <row r="1" customHeight="1" spans="4:4">
      <c r="D1" s="39" t="s">
        <v>172</v>
      </c>
    </row>
    <row r="2" s="36" customFormat="1" ht="45" customHeight="1" spans="1:5">
      <c r="A2" s="40" t="s">
        <v>173</v>
      </c>
      <c r="B2" s="40"/>
      <c r="C2" s="40"/>
      <c r="D2" s="40"/>
      <c r="E2" s="41"/>
    </row>
    <row r="3" ht="18.75" customHeight="1" spans="1:4">
      <c r="A3" s="42" t="s">
        <v>2</v>
      </c>
      <c r="B3" s="42"/>
      <c r="C3" s="42"/>
      <c r="D3" s="43" t="s">
        <v>3</v>
      </c>
    </row>
    <row r="4" s="37" customFormat="1" ht="30" customHeight="1" spans="1:5">
      <c r="A4" s="44" t="s">
        <v>174</v>
      </c>
      <c r="B4" s="45" t="s">
        <v>175</v>
      </c>
      <c r="C4" s="45" t="s">
        <v>176</v>
      </c>
      <c r="D4" s="45" t="s">
        <v>177</v>
      </c>
      <c r="E4" s="38"/>
    </row>
    <row r="5" s="37" customFormat="1" ht="30" customHeight="1" spans="1:5">
      <c r="A5" s="44" t="s">
        <v>45</v>
      </c>
      <c r="B5" s="44"/>
      <c r="C5" s="44"/>
      <c r="D5" s="46"/>
      <c r="E5" s="38"/>
    </row>
    <row r="6" s="37" customFormat="1" ht="30" customHeight="1" spans="1:5">
      <c r="A6" s="47" t="s">
        <v>178</v>
      </c>
      <c r="B6" s="47"/>
      <c r="C6" s="47"/>
      <c r="D6" s="46"/>
      <c r="E6" s="38"/>
    </row>
    <row r="7" s="37" customFormat="1" ht="30" customHeight="1" spans="1:5">
      <c r="A7" s="47" t="s">
        <v>179</v>
      </c>
      <c r="B7" s="47"/>
      <c r="C7" s="47"/>
      <c r="D7" s="46"/>
      <c r="E7" s="38"/>
    </row>
    <row r="8" s="37" customFormat="1" ht="30" customHeight="1" spans="1:5">
      <c r="A8" s="47" t="s">
        <v>180</v>
      </c>
      <c r="B8" s="47"/>
      <c r="C8" s="47"/>
      <c r="D8" s="46"/>
      <c r="E8" s="38"/>
    </row>
    <row r="9" s="37" customFormat="1" ht="30" customHeight="1" spans="1:5">
      <c r="A9" s="47" t="s">
        <v>181</v>
      </c>
      <c r="B9" s="47"/>
      <c r="C9" s="47"/>
      <c r="D9" s="46"/>
      <c r="E9" s="38"/>
    </row>
    <row r="10" s="37" customFormat="1" ht="30" customHeight="1" spans="1:5">
      <c r="A10" s="47" t="s">
        <v>182</v>
      </c>
      <c r="B10" s="47"/>
      <c r="C10" s="47"/>
      <c r="D10" s="46"/>
      <c r="E10" s="38"/>
    </row>
    <row r="11" s="37" customFormat="1" ht="85.5" customHeight="1" spans="1:5">
      <c r="A11" s="48" t="s">
        <v>183</v>
      </c>
      <c r="B11" s="48"/>
      <c r="C11" s="48"/>
      <c r="D11" s="48"/>
      <c r="E11" s="38"/>
    </row>
    <row r="12" s="37" customFormat="1" spans="1:5">
      <c r="A12" s="38"/>
      <c r="B12" s="38"/>
      <c r="C12" s="38"/>
      <c r="D12" s="38"/>
      <c r="E12" s="38"/>
    </row>
    <row r="13" s="37" customFormat="1" spans="1:5">
      <c r="A13" s="38"/>
      <c r="B13" s="38"/>
      <c r="C13" s="38"/>
      <c r="D13" s="38"/>
      <c r="E13" s="38"/>
    </row>
    <row r="14" s="37" customFormat="1" spans="1:5">
      <c r="A14" s="38"/>
      <c r="B14" s="38"/>
      <c r="C14" s="38"/>
      <c r="D14" s="38"/>
      <c r="E14" s="38"/>
    </row>
    <row r="15" s="37" customFormat="1" spans="1:5">
      <c r="A15" s="38"/>
      <c r="B15" s="38"/>
      <c r="C15" s="38"/>
      <c r="D15" s="38"/>
      <c r="E15" s="38"/>
    </row>
    <row r="16" s="37" customFormat="1" spans="1:5">
      <c r="A16" s="38"/>
      <c r="B16" s="38"/>
      <c r="C16" s="38"/>
      <c r="D16" s="38"/>
      <c r="E16" s="38"/>
    </row>
    <row r="17" s="37" customFormat="1"/>
    <row r="18" s="37" customFormat="1"/>
    <row r="19" s="37" customFormat="1"/>
    <row r="20" s="37" customFormat="1"/>
    <row r="21" s="37" customFormat="1"/>
    <row r="22" s="37" customFormat="1"/>
    <row r="23" s="37" customFormat="1"/>
    <row r="24" s="37" customFormat="1"/>
    <row r="25" s="37" customFormat="1"/>
    <row r="26" s="37" customFormat="1"/>
    <row r="27" s="37" customFormat="1"/>
    <row r="28" s="37" customFormat="1"/>
    <row r="29" s="37" customFormat="1"/>
    <row r="30" s="37" customFormat="1"/>
    <row r="31" s="37" customFormat="1"/>
    <row r="32" s="37" customFormat="1"/>
    <row r="33" s="37" customFormat="1"/>
    <row r="34" s="37" customFormat="1"/>
    <row r="35" s="37" customFormat="1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1"/>
  <sheetViews>
    <sheetView showGridLines="0" showZeros="0" workbookViewId="0">
      <selection activeCell="H10" sqref="H10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ht="25.5" customHeight="1" spans="1:245">
      <c r="A1" s="4"/>
      <c r="B1" s="4"/>
      <c r="C1" s="5"/>
      <c r="D1" s="6"/>
      <c r="E1" s="7"/>
      <c r="F1" s="8"/>
      <c r="G1" s="8"/>
      <c r="H1" s="8"/>
      <c r="I1" s="29"/>
      <c r="J1" s="8"/>
      <c r="K1" s="8"/>
      <c r="L1" s="8"/>
      <c r="M1" s="30" t="s">
        <v>184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21.75" customHeight="1" spans="1:245">
      <c r="A2" s="9" t="s">
        <v>185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25.5" customHeight="1" spans="1:245">
      <c r="A3" s="10" t="s">
        <v>186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1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="1" customFormat="1" ht="25.5" customHeight="1" spans="1:245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89</v>
      </c>
      <c r="H4" s="16"/>
      <c r="I4" s="16"/>
      <c r="J4" s="32"/>
      <c r="K4" s="33" t="s">
        <v>90</v>
      </c>
      <c r="L4" s="16"/>
      <c r="M4" s="3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="1" customFormat="1" ht="37.5" customHeight="1" spans="1:245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91</v>
      </c>
      <c r="I5" s="34" t="s">
        <v>92</v>
      </c>
      <c r="J5" s="15" t="s">
        <v>93</v>
      </c>
      <c r="K5" s="15" t="s">
        <v>17</v>
      </c>
      <c r="L5" s="15" t="s">
        <v>94</v>
      </c>
      <c r="M5" s="15" t="s">
        <v>95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="1" customFormat="1" ht="20.25" customHeight="1" spans="1:245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="1" customFormat="1" ht="25.5" customHeight="1" spans="1:245">
      <c r="A7" s="17"/>
      <c r="B7" s="18"/>
      <c r="C7" s="18"/>
      <c r="D7" s="21"/>
      <c r="E7" s="22" t="s">
        <v>9</v>
      </c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" customFormat="1" ht="25.5" customHeight="1" spans="1:245">
      <c r="A8" s="15"/>
      <c r="B8" s="23"/>
      <c r="C8" s="23"/>
      <c r="D8" s="21" t="s">
        <v>53</v>
      </c>
      <c r="E8" s="22" t="s">
        <v>187</v>
      </c>
      <c r="F8" s="24" t="s">
        <v>188</v>
      </c>
      <c r="G8" s="25"/>
      <c r="H8" s="25"/>
      <c r="I8" s="25"/>
      <c r="J8" s="25"/>
      <c r="K8" s="25"/>
      <c r="L8" s="25"/>
      <c r="M8" s="2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</row>
    <row r="9" s="1" customFormat="1" ht="25.5" customHeight="1" spans="1:245">
      <c r="A9" s="26"/>
      <c r="B9" s="26"/>
      <c r="C9" s="27"/>
      <c r="D9" s="26"/>
      <c r="E9" s="26"/>
      <c r="F9" s="26"/>
      <c r="G9" s="26"/>
      <c r="H9" s="26"/>
      <c r="I9" s="26"/>
      <c r="J9" s="26"/>
      <c r="K9" s="27"/>
      <c r="L9" s="26"/>
      <c r="M9" s="2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="1" customFormat="1" ht="25.5" customHeight="1" spans="1:245">
      <c r="A10" s="26"/>
      <c r="B10" s="26"/>
      <c r="C10" s="26"/>
      <c r="D10" s="26"/>
      <c r="E10" s="26"/>
      <c r="F10" s="26"/>
      <c r="G10" s="26"/>
      <c r="H10" s="27"/>
      <c r="I10" s="27"/>
      <c r="J10" s="27"/>
      <c r="K10" s="27"/>
      <c r="L10" s="27"/>
      <c r="M10" s="2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="1" customFormat="1" ht="25.5" customHeight="1" spans="1:245">
      <c r="A11" s="27"/>
      <c r="B11" s="26"/>
      <c r="C11" s="26"/>
      <c r="D11" s="26"/>
      <c r="E11" s="26"/>
      <c r="F11" s="26"/>
      <c r="G11" s="26"/>
      <c r="H11" s="26"/>
      <c r="I11" s="27"/>
      <c r="J11" s="27"/>
      <c r="K11" s="27"/>
      <c r="L11" s="27"/>
      <c r="M11" s="2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="1" customFormat="1" ht="25.5" customHeight="1" spans="1:245">
      <c r="A12" s="27"/>
      <c r="B12" s="27"/>
      <c r="C12" s="27"/>
      <c r="D12" s="26"/>
      <c r="E12" s="26"/>
      <c r="F12" s="26"/>
      <c r="G12" s="26"/>
      <c r="H12" s="26"/>
      <c r="I12" s="27"/>
      <c r="J12" s="27"/>
      <c r="K12" s="27"/>
      <c r="L12" s="27"/>
      <c r="M12" s="2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="1" customFormat="1" ht="25.5" customHeight="1" spans="1:245">
      <c r="A13" s="27"/>
      <c r="B13" s="27"/>
      <c r="C13" s="27"/>
      <c r="D13" s="27"/>
      <c r="E13" s="26"/>
      <c r="F13" s="27"/>
      <c r="G13" s="26"/>
      <c r="H13" s="26"/>
      <c r="I13" s="27"/>
      <c r="J13" s="27"/>
      <c r="K13" s="27"/>
      <c r="L13" s="27"/>
      <c r="M13" s="2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="1" customFormat="1" ht="25.5" customHeight="1" spans="1:245">
      <c r="A14" s="27"/>
      <c r="B14" s="27"/>
      <c r="C14" s="27"/>
      <c r="D14" s="27"/>
      <c r="E14" s="27"/>
      <c r="F14" s="27"/>
      <c r="G14" s="27"/>
      <c r="H14" s="26"/>
      <c r="I14" s="27"/>
      <c r="J14" s="27"/>
      <c r="K14" s="27"/>
      <c r="L14" s="27"/>
      <c r="M14" s="2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="1" customFormat="1" ht="25.5" customHeight="1" spans="1:24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="1" customFormat="1" ht="25.5" customHeight="1" spans="1:24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="1" customFormat="1" ht="25.5" customHeight="1" spans="1:24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="1" customFormat="1" ht="25.5" customHeight="1" spans="1:24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="1" customFormat="1" ht="14.25" hidden="1" customHeight="1" spans="1:24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="1" customFormat="1" ht="14.25" customHeight="1" spans="1:2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="1" customFormat="1" ht="14.25" customHeight="1" spans="1:2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="1" customFormat="1" ht="14.25" customHeight="1" spans="1:2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="1" customFormat="1" ht="14.25" customHeight="1" spans="1:2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1" customFormat="1" ht="14.25" customHeight="1" spans="1:2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="1" customFormat="1" ht="14.25" customHeight="1" spans="1:2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="1" customFormat="1" ht="14.25" customHeight="1" spans="1:2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="1" customFormat="1" ht="14.25" customHeight="1" spans="1:2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="1" customFormat="1" ht="14.25" customHeight="1" spans="1:2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="1" customFormat="1" ht="14.25" customHeight="1" spans="1:2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="1" customFormat="1" ht="14.25" customHeight="1" spans="1:2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="1" customFormat="1" ht="14.25" customHeight="1" spans="1:2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洛阳教务周婷</cp:lastModifiedBy>
  <dcterms:created xsi:type="dcterms:W3CDTF">2016-12-14T09:11:00Z</dcterms:created>
  <cp:lastPrinted>2017-02-28T03:43:00Z</cp:lastPrinted>
  <dcterms:modified xsi:type="dcterms:W3CDTF">2019-05-09T01:29:01Z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2052-11.1.0.8661</vt:lpwstr>
  </property>
</Properties>
</file>